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Transparencia\Artículo 8\Inciso V\R) Inventario muebles e inmuebles\2019\"/>
    </mc:Choice>
  </mc:AlternateContent>
  <xr:revisionPtr revIDLastSave="0" documentId="10_ncr:8100000_{A46224A4-3A5F-4EF4-AD69-CA57418F8A9D}" xr6:coauthVersionLast="34" xr6:coauthVersionMax="34" xr10:uidLastSave="{00000000-0000-0000-0000-000000000000}"/>
  <bookViews>
    <workbookView xWindow="0" yWindow="0" windowWidth="28800" windowHeight="11625" tabRatio="904" xr2:uid="{00000000-000D-0000-FFFF-FFFF00000000}"/>
  </bookViews>
  <sheets>
    <sheet name="ALMACEN GENERAL" sheetId="76" r:id="rId1"/>
    <sheet name="CECA" sheetId="71" r:id="rId2"/>
    <sheet name="RECAUDACION" sheetId="72" r:id="rId3"/>
    <sheet name="CONTROL FORESTAL" sheetId="73" r:id="rId4"/>
    <sheet name="ADMINISTRACION " sheetId="74" r:id="rId5"/>
    <sheet name="CONCENTRADO" sheetId="79" r:id="rId6"/>
  </sheets>
  <definedNames>
    <definedName name="_xlnm._FilterDatabase" localSheetId="4" hidden="1">'ADMINISTRACION '!$A$7:$U$324</definedName>
    <definedName name="_xlnm._FilterDatabase" localSheetId="0" hidden="1">'ALMACEN GENERAL'!$A$1:$T$661</definedName>
    <definedName name="_xlnm._FilterDatabase" localSheetId="1" hidden="1">CECA!$A$9:$L$162</definedName>
    <definedName name="_xlnm._FilterDatabase" localSheetId="2" hidden="1">RECAUDACION!$A$9:$O$62</definedName>
  </definedNames>
  <calcPr calcId="162913"/>
</workbook>
</file>

<file path=xl/calcChain.xml><?xml version="1.0" encoding="utf-8"?>
<calcChain xmlns="http://schemas.openxmlformats.org/spreadsheetml/2006/main">
  <c r="P1532" i="79" l="1"/>
  <c r="R1532" i="79" s="1"/>
  <c r="P1531" i="79"/>
  <c r="R1531" i="79" s="1"/>
  <c r="P1530" i="79"/>
  <c r="R1530" i="79" s="1"/>
  <c r="P1529" i="79"/>
  <c r="R1529" i="79" s="1"/>
  <c r="P1528" i="79"/>
  <c r="R1528" i="79" s="1"/>
  <c r="P1527" i="79"/>
  <c r="Q1527" i="79" s="1"/>
  <c r="P1526" i="79"/>
  <c r="Q1526" i="79" s="1"/>
  <c r="P1525" i="79"/>
  <c r="R1525" i="79" s="1"/>
  <c r="P1524" i="79"/>
  <c r="R1524" i="79" s="1"/>
  <c r="P1523" i="79"/>
  <c r="Q1523" i="79" s="1"/>
  <c r="P1522" i="79"/>
  <c r="Q1522" i="79" s="1"/>
  <c r="R1521" i="79"/>
  <c r="P1521" i="79"/>
  <c r="Q1521" i="79" s="1"/>
  <c r="P1520" i="79"/>
  <c r="R1520" i="79" s="1"/>
  <c r="P1519" i="79"/>
  <c r="P1518" i="79"/>
  <c r="R1518" i="79" s="1"/>
  <c r="P1517" i="79"/>
  <c r="Q1517" i="79" s="1"/>
  <c r="P1516" i="79"/>
  <c r="P1515" i="79"/>
  <c r="R1515" i="79" s="1"/>
  <c r="P1514" i="79"/>
  <c r="P1513" i="79"/>
  <c r="Q1513" i="79" s="1"/>
  <c r="P1512" i="79"/>
  <c r="P1511" i="79"/>
  <c r="R1511" i="79" s="1"/>
  <c r="P1510" i="79"/>
  <c r="P1509" i="79"/>
  <c r="Q1509" i="79" s="1"/>
  <c r="P1508" i="79"/>
  <c r="P1507" i="79"/>
  <c r="R1507" i="79" s="1"/>
  <c r="P1506" i="79"/>
  <c r="R1506" i="79" s="1"/>
  <c r="P1505" i="79"/>
  <c r="Q1505" i="79" s="1"/>
  <c r="P1504" i="79"/>
  <c r="P1503" i="79"/>
  <c r="R1503" i="79" s="1"/>
  <c r="P1502" i="79"/>
  <c r="R1502" i="79" s="1"/>
  <c r="P1501" i="79"/>
  <c r="P1500" i="79"/>
  <c r="P1499" i="79"/>
  <c r="R1499" i="79" s="1"/>
  <c r="P1498" i="79"/>
  <c r="Q1498" i="79" s="1"/>
  <c r="P1497" i="79"/>
  <c r="P1496" i="79"/>
  <c r="P1495" i="79"/>
  <c r="R1495" i="79" s="1"/>
  <c r="P1494" i="79"/>
  <c r="Q1494" i="79" s="1"/>
  <c r="P1493" i="79"/>
  <c r="R1493" i="79" s="1"/>
  <c r="P1492" i="79"/>
  <c r="P1491" i="79"/>
  <c r="R1491" i="79" s="1"/>
  <c r="P1490" i="79"/>
  <c r="P1489" i="79"/>
  <c r="R1489" i="79" s="1"/>
  <c r="P1488" i="79"/>
  <c r="P1487" i="79"/>
  <c r="P1486" i="79"/>
  <c r="Q1486" i="79" s="1"/>
  <c r="P1485" i="79"/>
  <c r="R1485" i="79" s="1"/>
  <c r="P1484" i="79"/>
  <c r="P1483" i="79"/>
  <c r="R1483" i="79" s="1"/>
  <c r="P1482" i="79"/>
  <c r="Q1482" i="79" s="1"/>
  <c r="P1481" i="79"/>
  <c r="R1481" i="79" s="1"/>
  <c r="P1480" i="79"/>
  <c r="P1479" i="79"/>
  <c r="R1479" i="79" s="1"/>
  <c r="P1478" i="79"/>
  <c r="Q1478" i="79" s="1"/>
  <c r="P1477" i="79"/>
  <c r="R1477" i="79" s="1"/>
  <c r="P1476" i="79"/>
  <c r="P1475" i="79"/>
  <c r="R1475" i="79" s="1"/>
  <c r="P1474" i="79"/>
  <c r="R1474" i="79" s="1"/>
  <c r="P1473" i="79"/>
  <c r="R1473" i="79" s="1"/>
  <c r="P1472" i="79"/>
  <c r="P1471" i="79"/>
  <c r="R1471" i="79" s="1"/>
  <c r="P1470" i="79"/>
  <c r="R1470" i="79" s="1"/>
  <c r="P1469" i="79"/>
  <c r="R1469" i="79" s="1"/>
  <c r="P1468" i="79"/>
  <c r="P1467" i="79"/>
  <c r="R1467" i="79" s="1"/>
  <c r="P1466" i="79"/>
  <c r="Q1466" i="79" s="1"/>
  <c r="P1465" i="79"/>
  <c r="R1465" i="79" s="1"/>
  <c r="P1464" i="79"/>
  <c r="P1463" i="79"/>
  <c r="R1463" i="79" s="1"/>
  <c r="P1462" i="79"/>
  <c r="Q1462" i="79" s="1"/>
  <c r="P1461" i="79"/>
  <c r="R1461" i="79" s="1"/>
  <c r="P1460" i="79"/>
  <c r="P1459" i="79"/>
  <c r="Q1459" i="79" s="1"/>
  <c r="P1458" i="79"/>
  <c r="P1457" i="79"/>
  <c r="R1457" i="79" s="1"/>
  <c r="P1456" i="79"/>
  <c r="P1455" i="79"/>
  <c r="R1455" i="79" s="1"/>
  <c r="P1454" i="79"/>
  <c r="Q1454" i="79" s="1"/>
  <c r="P1453" i="79"/>
  <c r="P1452" i="79"/>
  <c r="R1452" i="79" s="1"/>
  <c r="P1451" i="79"/>
  <c r="P1450" i="79"/>
  <c r="Q1450" i="79" s="1"/>
  <c r="P1449" i="79"/>
  <c r="P1448" i="79"/>
  <c r="R1448" i="79" s="1"/>
  <c r="P1447" i="79"/>
  <c r="R1447" i="79" s="1"/>
  <c r="P1446" i="79"/>
  <c r="Q1446" i="79" s="1"/>
  <c r="O1446" i="79"/>
  <c r="P1445" i="79"/>
  <c r="O1445" i="79"/>
  <c r="P1444" i="79"/>
  <c r="O1444" i="79"/>
  <c r="P1443" i="79"/>
  <c r="Q1443" i="79" s="1"/>
  <c r="P1442" i="79"/>
  <c r="R1442" i="79" s="1"/>
  <c r="P1441" i="79"/>
  <c r="R1441" i="79" s="1"/>
  <c r="P1440" i="79"/>
  <c r="R1440" i="79" s="1"/>
  <c r="P1439" i="79"/>
  <c r="Q1439" i="79" s="1"/>
  <c r="O1439" i="79"/>
  <c r="P1438" i="79"/>
  <c r="R1438" i="79" s="1"/>
  <c r="P1437" i="79"/>
  <c r="R1437" i="79" s="1"/>
  <c r="P1436" i="79"/>
  <c r="Q1436" i="79" s="1"/>
  <c r="O1436" i="79"/>
  <c r="P1435" i="79"/>
  <c r="O1435" i="79"/>
  <c r="P1434" i="79"/>
  <c r="Q1434" i="79" s="1"/>
  <c r="P1433" i="79"/>
  <c r="O1433" i="79"/>
  <c r="P1432" i="79"/>
  <c r="Q1432" i="79" s="1"/>
  <c r="O1432" i="79"/>
  <c r="P1431" i="79"/>
  <c r="R1431" i="79" s="1"/>
  <c r="P1430" i="79"/>
  <c r="O1430" i="79"/>
  <c r="P1429" i="79"/>
  <c r="Q1429" i="79" s="1"/>
  <c r="P1428" i="79"/>
  <c r="P1427" i="79"/>
  <c r="O1427" i="79"/>
  <c r="P1426" i="79"/>
  <c r="P1425" i="79"/>
  <c r="R1425" i="79" s="1"/>
  <c r="P1424" i="79"/>
  <c r="O1424" i="79"/>
  <c r="P1423" i="79"/>
  <c r="Q1423" i="79" s="1"/>
  <c r="P1422" i="79"/>
  <c r="P1421" i="79"/>
  <c r="R1421" i="79" s="1"/>
  <c r="P1420" i="79"/>
  <c r="Q1420" i="79" s="1"/>
  <c r="O1420" i="79"/>
  <c r="P1419" i="79"/>
  <c r="O1419" i="79"/>
  <c r="P1418" i="79"/>
  <c r="R1418" i="79" s="1"/>
  <c r="P1417" i="79"/>
  <c r="Q1417" i="79" s="1"/>
  <c r="P1416" i="79"/>
  <c r="R1416" i="79" s="1"/>
  <c r="P1415" i="79"/>
  <c r="R1415" i="79" s="1"/>
  <c r="P1414" i="79"/>
  <c r="P1413" i="79"/>
  <c r="Q1413" i="79" s="1"/>
  <c r="P1412" i="79"/>
  <c r="P1411" i="79"/>
  <c r="O1411" i="79"/>
  <c r="P1410" i="79"/>
  <c r="P1409" i="79"/>
  <c r="R1409" i="79" s="1"/>
  <c r="P1408" i="79"/>
  <c r="R1408" i="79" s="1"/>
  <c r="P1407" i="79"/>
  <c r="Q1407" i="79" s="1"/>
  <c r="O1407" i="79"/>
  <c r="P1406" i="79"/>
  <c r="Q1406" i="79" s="1"/>
  <c r="O1406" i="79"/>
  <c r="P1405" i="79"/>
  <c r="R1405" i="79" s="1"/>
  <c r="P1404" i="79"/>
  <c r="Q1404" i="79" s="1"/>
  <c r="O1404" i="79"/>
  <c r="P1403" i="79"/>
  <c r="O1403" i="79"/>
  <c r="P1402" i="79"/>
  <c r="Q1402" i="79" s="1"/>
  <c r="O1402" i="79"/>
  <c r="P1401" i="79"/>
  <c r="O1401" i="79"/>
  <c r="N1401" i="79"/>
  <c r="P1400" i="79"/>
  <c r="Q1400" i="79" s="1"/>
  <c r="O1400" i="79"/>
  <c r="P1399" i="79"/>
  <c r="O1399" i="79"/>
  <c r="P1398" i="79"/>
  <c r="Q1398" i="79" s="1"/>
  <c r="O1398" i="79"/>
  <c r="P1397" i="79"/>
  <c r="Q1397" i="79" s="1"/>
  <c r="O1397" i="79"/>
  <c r="P1396" i="79"/>
  <c r="Q1396" i="79" s="1"/>
  <c r="O1396" i="79"/>
  <c r="P1395" i="79"/>
  <c r="O1395" i="79"/>
  <c r="P1394" i="79"/>
  <c r="P1393" i="79"/>
  <c r="P1392" i="79"/>
  <c r="O1392" i="79"/>
  <c r="P1391" i="79"/>
  <c r="Q1391" i="79" s="1"/>
  <c r="O1391" i="79"/>
  <c r="P1390" i="79"/>
  <c r="Q1390" i="79" s="1"/>
  <c r="O1390" i="79"/>
  <c r="P1389" i="79"/>
  <c r="Q1389" i="79" s="1"/>
  <c r="O1389" i="79"/>
  <c r="P1388" i="79"/>
  <c r="O1388" i="79"/>
  <c r="N1388" i="79"/>
  <c r="P1387" i="79"/>
  <c r="Q1387" i="79" s="1"/>
  <c r="O1387" i="79"/>
  <c r="P1386" i="79"/>
  <c r="Q1386" i="79" s="1"/>
  <c r="O1386" i="79"/>
  <c r="P1385" i="79"/>
  <c r="Q1385" i="79" s="1"/>
  <c r="P1384" i="79"/>
  <c r="Q1384" i="79" s="1"/>
  <c r="O1384" i="79"/>
  <c r="P1383" i="79"/>
  <c r="Q1383" i="79" s="1"/>
  <c r="O1383" i="79"/>
  <c r="P1382" i="79"/>
  <c r="Q1382" i="79" s="1"/>
  <c r="O1382" i="79"/>
  <c r="P1381" i="79"/>
  <c r="P1380" i="79"/>
  <c r="Q1380" i="79" s="1"/>
  <c r="P1379" i="79"/>
  <c r="R1379" i="79" s="1"/>
  <c r="P1378" i="79"/>
  <c r="Q1378" i="79" s="1"/>
  <c r="P1377" i="79"/>
  <c r="R1377" i="79" s="1"/>
  <c r="P1376" i="79"/>
  <c r="Q1376" i="79" s="1"/>
  <c r="P1375" i="79"/>
  <c r="R1375" i="79" s="1"/>
  <c r="P1374" i="79"/>
  <c r="P1373" i="79"/>
  <c r="R1373" i="79" s="1"/>
  <c r="P1372" i="79"/>
  <c r="Q1372" i="79" s="1"/>
  <c r="P1371" i="79"/>
  <c r="R1371" i="79" s="1"/>
  <c r="P1370" i="79"/>
  <c r="P1369" i="79"/>
  <c r="R1369" i="79" s="1"/>
  <c r="P1368" i="79"/>
  <c r="Q1368" i="79" s="1"/>
  <c r="P1367" i="79"/>
  <c r="R1367" i="79" s="1"/>
  <c r="P1366" i="79"/>
  <c r="P1365" i="79"/>
  <c r="Q1365" i="79" s="1"/>
  <c r="O1365" i="79"/>
  <c r="P1364" i="79"/>
  <c r="O1364" i="79"/>
  <c r="P1363" i="79"/>
  <c r="Q1363" i="79" s="1"/>
  <c r="O1363" i="79"/>
  <c r="P1362" i="79"/>
  <c r="R1362" i="79" s="1"/>
  <c r="P1361" i="79"/>
  <c r="P1360" i="79"/>
  <c r="Q1360" i="79" s="1"/>
  <c r="O1360" i="79"/>
  <c r="P1359" i="79"/>
  <c r="O1359" i="79"/>
  <c r="P1358" i="79"/>
  <c r="O1358" i="79"/>
  <c r="P1357" i="79"/>
  <c r="O1357" i="79"/>
  <c r="P1356" i="79"/>
  <c r="Q1356" i="79" s="1"/>
  <c r="O1356" i="79"/>
  <c r="P1355" i="79"/>
  <c r="O1355" i="79"/>
  <c r="P1354" i="79"/>
  <c r="O1354" i="79"/>
  <c r="P1353" i="79"/>
  <c r="R1353" i="79" s="1"/>
  <c r="P1352" i="79"/>
  <c r="P1351" i="79"/>
  <c r="R1351" i="79" s="1"/>
  <c r="P1350" i="79"/>
  <c r="R1350" i="79" s="1"/>
  <c r="P1349" i="79"/>
  <c r="O1349" i="79"/>
  <c r="P1348" i="79"/>
  <c r="O1348" i="79"/>
  <c r="P1347" i="79"/>
  <c r="O1347" i="79"/>
  <c r="P1346" i="79"/>
  <c r="R1346" i="79" s="1"/>
  <c r="P1345" i="79"/>
  <c r="P1344" i="79"/>
  <c r="R1344" i="79" s="1"/>
  <c r="P1343" i="79"/>
  <c r="O1343" i="79"/>
  <c r="P1342" i="79"/>
  <c r="O1342" i="79"/>
  <c r="P1341" i="79"/>
  <c r="O1341" i="79"/>
  <c r="P1340" i="79"/>
  <c r="O1340" i="79"/>
  <c r="P1339" i="79"/>
  <c r="O1339" i="79"/>
  <c r="P1338" i="79"/>
  <c r="Q1338" i="79" s="1"/>
  <c r="O1338" i="79"/>
  <c r="P1337" i="79"/>
  <c r="O1337" i="79"/>
  <c r="P1336" i="79"/>
  <c r="O1336" i="79"/>
  <c r="P1335" i="79"/>
  <c r="O1335" i="79"/>
  <c r="P1334" i="79"/>
  <c r="Q1334" i="79" s="1"/>
  <c r="O1334" i="79"/>
  <c r="P1333" i="79"/>
  <c r="O1333" i="79"/>
  <c r="P1332" i="79"/>
  <c r="P1331" i="79"/>
  <c r="R1331" i="79" s="1"/>
  <c r="P1330" i="79"/>
  <c r="O1330" i="79"/>
  <c r="P1329" i="79"/>
  <c r="Q1329" i="79" s="1"/>
  <c r="O1329" i="79"/>
  <c r="P1328" i="79"/>
  <c r="O1328" i="79"/>
  <c r="P1327" i="79"/>
  <c r="P1326" i="79"/>
  <c r="R1326" i="79" s="1"/>
  <c r="P1325" i="79"/>
  <c r="O1325" i="79"/>
  <c r="P1324" i="79"/>
  <c r="O1324" i="79"/>
  <c r="P1323" i="79"/>
  <c r="O1323" i="79"/>
  <c r="P1322" i="79"/>
  <c r="O1322" i="79"/>
  <c r="P1321" i="79"/>
  <c r="O1321" i="79"/>
  <c r="P1320" i="79"/>
  <c r="Q1320" i="79" s="1"/>
  <c r="P1319" i="79"/>
  <c r="R1319" i="79" s="1"/>
  <c r="P1318" i="79"/>
  <c r="O1318" i="79"/>
  <c r="P1317" i="79"/>
  <c r="O1317" i="79"/>
  <c r="P1316" i="79"/>
  <c r="O1316" i="79"/>
  <c r="P1315" i="79"/>
  <c r="Q1315" i="79" s="1"/>
  <c r="P1314" i="79"/>
  <c r="O1314" i="79"/>
  <c r="P1313" i="79"/>
  <c r="R1313" i="79" s="1"/>
  <c r="P1312" i="79"/>
  <c r="Q1312" i="79" s="1"/>
  <c r="O1312" i="79"/>
  <c r="P1311" i="79"/>
  <c r="O1311" i="79"/>
  <c r="P1310" i="79"/>
  <c r="O1310" i="79"/>
  <c r="P1309" i="79"/>
  <c r="O1309" i="79"/>
  <c r="P1308" i="79"/>
  <c r="O1308" i="79"/>
  <c r="P1307" i="79"/>
  <c r="O1307" i="79"/>
  <c r="P1306" i="79"/>
  <c r="O1306" i="79"/>
  <c r="P1305" i="79"/>
  <c r="O1305" i="79"/>
  <c r="P1304" i="79"/>
  <c r="Q1304" i="79" s="1"/>
  <c r="O1304" i="79"/>
  <c r="P1303" i="79"/>
  <c r="O1303" i="79"/>
  <c r="P1302" i="79"/>
  <c r="O1302" i="79"/>
  <c r="P1301" i="79"/>
  <c r="O1301" i="79"/>
  <c r="P1300" i="79"/>
  <c r="Q1300" i="79" s="1"/>
  <c r="O1300" i="79"/>
  <c r="P1299" i="79"/>
  <c r="P1298" i="79"/>
  <c r="O1298" i="79"/>
  <c r="P1297" i="79"/>
  <c r="O1297" i="79"/>
  <c r="P1296" i="79"/>
  <c r="Q1296" i="79" s="1"/>
  <c r="O1296" i="79"/>
  <c r="P1295" i="79"/>
  <c r="R1295" i="79" s="1"/>
  <c r="P1294" i="79"/>
  <c r="O1294" i="79"/>
  <c r="P1293" i="79"/>
  <c r="O1293" i="79"/>
  <c r="P1292" i="79"/>
  <c r="O1292" i="79"/>
  <c r="P1291" i="79"/>
  <c r="Q1291" i="79" s="1"/>
  <c r="O1291" i="79"/>
  <c r="P1290" i="79"/>
  <c r="O1290" i="79"/>
  <c r="P1289" i="79"/>
  <c r="O1289" i="79"/>
  <c r="P1288" i="79"/>
  <c r="O1288" i="79"/>
  <c r="P1287" i="79"/>
  <c r="Q1287" i="79" s="1"/>
  <c r="P1286" i="79"/>
  <c r="O1286" i="79"/>
  <c r="P1285" i="79"/>
  <c r="R1285" i="79" s="1"/>
  <c r="P1284" i="79"/>
  <c r="Q1284" i="79" s="1"/>
  <c r="P1283" i="79"/>
  <c r="P1282" i="79"/>
  <c r="Q1282" i="79" s="1"/>
  <c r="O1282" i="79"/>
  <c r="P1281" i="79"/>
  <c r="O1281" i="79"/>
  <c r="P1280" i="79"/>
  <c r="P1279" i="79"/>
  <c r="O1279" i="79"/>
  <c r="P1278" i="79"/>
  <c r="P1277" i="79"/>
  <c r="R1277" i="79" s="1"/>
  <c r="P1276" i="79"/>
  <c r="R1276" i="79" s="1"/>
  <c r="P1275" i="79"/>
  <c r="Q1275" i="79" s="1"/>
  <c r="O1275" i="79"/>
  <c r="P1274" i="79"/>
  <c r="O1274" i="79"/>
  <c r="P1273" i="79"/>
  <c r="R1273" i="79" s="1"/>
  <c r="P1272" i="79"/>
  <c r="Q1272" i="79" s="1"/>
  <c r="P1271" i="79"/>
  <c r="R1271" i="79" s="1"/>
  <c r="P1270" i="79"/>
  <c r="P1269" i="79"/>
  <c r="O1269" i="79"/>
  <c r="P1268" i="79"/>
  <c r="R1268" i="79" s="1"/>
  <c r="P1267" i="79"/>
  <c r="Q1267" i="79" s="1"/>
  <c r="P1266" i="79"/>
  <c r="R1266" i="79" s="1"/>
  <c r="P1265" i="79"/>
  <c r="Q1265" i="79" s="1"/>
  <c r="O1265" i="79"/>
  <c r="P1264" i="79"/>
  <c r="O1264" i="79"/>
  <c r="P1263" i="79"/>
  <c r="Q1263" i="79" s="1"/>
  <c r="O1263" i="79"/>
  <c r="P1262" i="79"/>
  <c r="Q1262" i="79" s="1"/>
  <c r="P1261" i="79"/>
  <c r="Q1261" i="79" s="1"/>
  <c r="O1261" i="79"/>
  <c r="P1260" i="79"/>
  <c r="Q1260" i="79" s="1"/>
  <c r="O1260" i="79"/>
  <c r="P1259" i="79"/>
  <c r="R1259" i="79" s="1"/>
  <c r="P1258" i="79"/>
  <c r="Q1258" i="79" s="1"/>
  <c r="P1257" i="79"/>
  <c r="R1257" i="79" s="1"/>
  <c r="P1256" i="79"/>
  <c r="O1256" i="79"/>
  <c r="P1255" i="79"/>
  <c r="Q1255" i="79" s="1"/>
  <c r="O1255" i="79"/>
  <c r="P1254" i="79"/>
  <c r="Q1254" i="79" s="1"/>
  <c r="O1254" i="79"/>
  <c r="P1253" i="79"/>
  <c r="Q1253" i="79" s="1"/>
  <c r="P1252" i="79"/>
  <c r="Q1252" i="79" s="1"/>
  <c r="O1252" i="79"/>
  <c r="P1251" i="79"/>
  <c r="Q1251" i="79" s="1"/>
  <c r="O1251" i="79"/>
  <c r="P1250" i="79"/>
  <c r="O1250" i="79"/>
  <c r="P1249" i="79"/>
  <c r="R1249" i="79" s="1"/>
  <c r="P1248" i="79"/>
  <c r="Q1248" i="79" s="1"/>
  <c r="O1248" i="79"/>
  <c r="P1247" i="79"/>
  <c r="O1247" i="79"/>
  <c r="P1246" i="79"/>
  <c r="R1246" i="79" s="1"/>
  <c r="P1245" i="79"/>
  <c r="P1244" i="79"/>
  <c r="O1244" i="79"/>
  <c r="P1243" i="79"/>
  <c r="O1243" i="79"/>
  <c r="P1242" i="79"/>
  <c r="R1242" i="79" s="1"/>
  <c r="P1241" i="79"/>
  <c r="R1241" i="79" s="1"/>
  <c r="P1240" i="79"/>
  <c r="R1240" i="79" s="1"/>
  <c r="P1239" i="79"/>
  <c r="R1239" i="79" s="1"/>
  <c r="P1238" i="79"/>
  <c r="R1238" i="79" s="1"/>
  <c r="P1237" i="79"/>
  <c r="R1237" i="79" s="1"/>
  <c r="P1236" i="79"/>
  <c r="R1236" i="79" s="1"/>
  <c r="P1235" i="79"/>
  <c r="R1235" i="79" s="1"/>
  <c r="P1234" i="79"/>
  <c r="R1234" i="79" s="1"/>
  <c r="P1233" i="79"/>
  <c r="R1233" i="79" s="1"/>
  <c r="P1232" i="79"/>
  <c r="R1232" i="79" s="1"/>
  <c r="P1231" i="79"/>
  <c r="R1231" i="79" s="1"/>
  <c r="P1230" i="79"/>
  <c r="R1230" i="79" s="1"/>
  <c r="P1229" i="79"/>
  <c r="R1229" i="79" s="1"/>
  <c r="P1228" i="79"/>
  <c r="R1228" i="79" s="1"/>
  <c r="P1227" i="79"/>
  <c r="R1227" i="79" s="1"/>
  <c r="P1226" i="79"/>
  <c r="R1226" i="79" s="1"/>
  <c r="P1225" i="79"/>
  <c r="R1225" i="79" s="1"/>
  <c r="P1224" i="79"/>
  <c r="R1224" i="79" s="1"/>
  <c r="P1223" i="79"/>
  <c r="R1223" i="79" s="1"/>
  <c r="P1222" i="79"/>
  <c r="R1222" i="79" s="1"/>
  <c r="P1221" i="79"/>
  <c r="R1221" i="79" s="1"/>
  <c r="P1220" i="79"/>
  <c r="P1219" i="79"/>
  <c r="R1219" i="79" s="1"/>
  <c r="P1218" i="79"/>
  <c r="R1218" i="79" s="1"/>
  <c r="P1217" i="79"/>
  <c r="R1217" i="79" s="1"/>
  <c r="P1216" i="79"/>
  <c r="P1215" i="79"/>
  <c r="R1215" i="79" s="1"/>
  <c r="P1214" i="79"/>
  <c r="O1214" i="79"/>
  <c r="P1213" i="79"/>
  <c r="Q1213" i="79" s="1"/>
  <c r="O1213" i="79"/>
  <c r="P1212" i="79"/>
  <c r="R1212" i="79" s="1"/>
  <c r="P1211" i="79"/>
  <c r="O1211" i="79"/>
  <c r="P1210" i="79"/>
  <c r="O1210" i="79"/>
  <c r="P1209" i="79"/>
  <c r="O1209" i="79"/>
  <c r="P1208" i="79"/>
  <c r="O1208" i="79"/>
  <c r="P1207" i="79"/>
  <c r="O1207" i="79"/>
  <c r="P1206" i="79"/>
  <c r="O1206" i="79"/>
  <c r="P1205" i="79"/>
  <c r="Q1205" i="79" s="1"/>
  <c r="O1205" i="79"/>
  <c r="P1204" i="79"/>
  <c r="O1204" i="79"/>
  <c r="P1203" i="79"/>
  <c r="O1203" i="79"/>
  <c r="P1202" i="79"/>
  <c r="O1202" i="79"/>
  <c r="P1201" i="79"/>
  <c r="Q1201" i="79" s="1"/>
  <c r="O1201" i="79"/>
  <c r="P1200" i="79"/>
  <c r="O1200" i="79"/>
  <c r="P1199" i="79"/>
  <c r="O1199" i="79"/>
  <c r="P1198" i="79"/>
  <c r="O1198" i="79"/>
  <c r="P1197" i="79"/>
  <c r="Q1197" i="79" s="1"/>
  <c r="O1197" i="79"/>
  <c r="P1196" i="79"/>
  <c r="O1196" i="79"/>
  <c r="P1195" i="79"/>
  <c r="O1195" i="79"/>
  <c r="P1194" i="79"/>
  <c r="O1194" i="79"/>
  <c r="P1193" i="79"/>
  <c r="O1193" i="79"/>
  <c r="P1192" i="79"/>
  <c r="O1192" i="79"/>
  <c r="P1191" i="79"/>
  <c r="O1191" i="79"/>
  <c r="P1190" i="79"/>
  <c r="O1190" i="79"/>
  <c r="P1189" i="79"/>
  <c r="Q1189" i="79" s="1"/>
  <c r="O1189" i="79"/>
  <c r="P1188" i="79"/>
  <c r="O1188" i="79"/>
  <c r="P1187" i="79"/>
  <c r="O1187" i="79"/>
  <c r="P1186" i="79"/>
  <c r="O1186" i="79"/>
  <c r="P1185" i="79"/>
  <c r="Q1185" i="79" s="1"/>
  <c r="O1185" i="79"/>
  <c r="P1184" i="79"/>
  <c r="O1184" i="79"/>
  <c r="P1183" i="79"/>
  <c r="O1183" i="79"/>
  <c r="P1182" i="79"/>
  <c r="O1182" i="79"/>
  <c r="P1181" i="79"/>
  <c r="Q1181" i="79" s="1"/>
  <c r="O1181" i="79"/>
  <c r="P1180" i="79"/>
  <c r="O1180" i="79"/>
  <c r="P1179" i="79"/>
  <c r="O1179" i="79"/>
  <c r="P1178" i="79"/>
  <c r="O1178" i="79"/>
  <c r="P1177" i="79"/>
  <c r="Q1177" i="79" s="1"/>
  <c r="O1177" i="79"/>
  <c r="P1176" i="79"/>
  <c r="O1176" i="79"/>
  <c r="P1175" i="79"/>
  <c r="O1175" i="79"/>
  <c r="P1174" i="79"/>
  <c r="O1174" i="79"/>
  <c r="P1173" i="79"/>
  <c r="Q1173" i="79" s="1"/>
  <c r="O1173" i="79"/>
  <c r="P1172" i="79"/>
  <c r="O1172" i="79"/>
  <c r="P1171" i="79"/>
  <c r="O1171" i="79"/>
  <c r="P1170" i="79"/>
  <c r="O1170" i="79"/>
  <c r="P1169" i="79"/>
  <c r="Q1169" i="79" s="1"/>
  <c r="O1169" i="79"/>
  <c r="P1168" i="79"/>
  <c r="O1168" i="79"/>
  <c r="P1167" i="79"/>
  <c r="O1167" i="79"/>
  <c r="P1166" i="79"/>
  <c r="O1166" i="79"/>
  <c r="P1165" i="79"/>
  <c r="Q1165" i="79" s="1"/>
  <c r="O1165" i="79"/>
  <c r="P1164" i="79"/>
  <c r="O1164" i="79"/>
  <c r="P1163" i="79"/>
  <c r="O1163" i="79"/>
  <c r="P1162" i="79"/>
  <c r="P1161" i="79"/>
  <c r="P1160" i="79"/>
  <c r="R1160" i="79" s="1"/>
  <c r="P1159" i="79"/>
  <c r="Q1159" i="79" s="1"/>
  <c r="P1158" i="79"/>
  <c r="P1157" i="79"/>
  <c r="P1156" i="79"/>
  <c r="R1156" i="79" s="1"/>
  <c r="P1155" i="79"/>
  <c r="Q1155" i="79" s="1"/>
  <c r="O1155" i="79"/>
  <c r="P1154" i="79"/>
  <c r="O1154" i="79"/>
  <c r="P1153" i="79"/>
  <c r="Q1153" i="79" s="1"/>
  <c r="O1153" i="79"/>
  <c r="P1152" i="79"/>
  <c r="Q1152" i="79" s="1"/>
  <c r="O1152" i="79"/>
  <c r="P1151" i="79"/>
  <c r="Q1151" i="79" s="1"/>
  <c r="O1151" i="79"/>
  <c r="P1150" i="79"/>
  <c r="P1149" i="79"/>
  <c r="O1149" i="79"/>
  <c r="P1148" i="79"/>
  <c r="O1148" i="79"/>
  <c r="P1147" i="79"/>
  <c r="Q1147" i="79" s="1"/>
  <c r="O1147" i="79"/>
  <c r="P1146" i="79"/>
  <c r="O1146" i="79"/>
  <c r="P1145" i="79"/>
  <c r="O1145" i="79"/>
  <c r="P1144" i="79"/>
  <c r="O1144" i="79"/>
  <c r="P1143" i="79"/>
  <c r="Q1143" i="79" s="1"/>
  <c r="O1143" i="79"/>
  <c r="P1142" i="79"/>
  <c r="O1142" i="79"/>
  <c r="P1141" i="79"/>
  <c r="O1141" i="79"/>
  <c r="P1140" i="79"/>
  <c r="O1140" i="79"/>
  <c r="P1139" i="79"/>
  <c r="O1139" i="79"/>
  <c r="P1138" i="79"/>
  <c r="O1138" i="79"/>
  <c r="P1137" i="79"/>
  <c r="Q1137" i="79" s="1"/>
  <c r="O1137" i="79"/>
  <c r="P1136" i="79"/>
  <c r="O1136" i="79"/>
  <c r="P1135" i="79"/>
  <c r="Q1135" i="79" s="1"/>
  <c r="O1135" i="79"/>
  <c r="P1134" i="79"/>
  <c r="O1134" i="79"/>
  <c r="P1133" i="79"/>
  <c r="O1133" i="79"/>
  <c r="P1132" i="79"/>
  <c r="O1132" i="79"/>
  <c r="P1131" i="79"/>
  <c r="O1131" i="79"/>
  <c r="P1130" i="79"/>
  <c r="O1130" i="79"/>
  <c r="P1129" i="79"/>
  <c r="Q1129" i="79" s="1"/>
  <c r="O1129" i="79"/>
  <c r="P1128" i="79"/>
  <c r="O1128" i="79"/>
  <c r="P1127" i="79"/>
  <c r="Q1127" i="79" s="1"/>
  <c r="O1127" i="79"/>
  <c r="P1126" i="79"/>
  <c r="O1126" i="79"/>
  <c r="P1125" i="79"/>
  <c r="O1125" i="79"/>
  <c r="P1124" i="79"/>
  <c r="O1124" i="79"/>
  <c r="P1123" i="79"/>
  <c r="Q1123" i="79" s="1"/>
  <c r="O1123" i="79"/>
  <c r="P1122" i="79"/>
  <c r="O1122" i="79"/>
  <c r="P1121" i="79"/>
  <c r="Q1121" i="79" s="1"/>
  <c r="O1121" i="79"/>
  <c r="P1120" i="79"/>
  <c r="O1120" i="79"/>
  <c r="P1119" i="79"/>
  <c r="Q1119" i="79" s="1"/>
  <c r="O1119" i="79"/>
  <c r="P1118" i="79"/>
  <c r="O1118" i="79"/>
  <c r="P1117" i="79"/>
  <c r="O1117" i="79"/>
  <c r="P1116" i="79"/>
  <c r="O1116" i="79"/>
  <c r="P1115" i="79"/>
  <c r="Q1115" i="79" s="1"/>
  <c r="O1115" i="79"/>
  <c r="P1114" i="79"/>
  <c r="O1114" i="79"/>
  <c r="P1113" i="79"/>
  <c r="Q1113" i="79" s="1"/>
  <c r="O1113" i="79"/>
  <c r="P1112" i="79"/>
  <c r="O1112" i="79"/>
  <c r="P1111" i="79"/>
  <c r="Q1111" i="79" s="1"/>
  <c r="O1111" i="79"/>
  <c r="P1110" i="79"/>
  <c r="O1110" i="79"/>
  <c r="P1109" i="79"/>
  <c r="P1108" i="79"/>
  <c r="Q1108" i="79" s="1"/>
  <c r="O1108" i="79"/>
  <c r="P1107" i="79"/>
  <c r="Q1107" i="79" s="1"/>
  <c r="O1107" i="79"/>
  <c r="P1106" i="79"/>
  <c r="Q1106" i="79" s="1"/>
  <c r="O1106" i="79"/>
  <c r="P1105" i="79"/>
  <c r="O1105" i="79"/>
  <c r="P1104" i="79"/>
  <c r="Q1104" i="79" s="1"/>
  <c r="O1104" i="79"/>
  <c r="P1103" i="79"/>
  <c r="O1103" i="79"/>
  <c r="P1102" i="79"/>
  <c r="Q1102" i="79" s="1"/>
  <c r="O1102" i="79"/>
  <c r="P1101" i="79"/>
  <c r="O1101" i="79"/>
  <c r="P1100" i="79"/>
  <c r="R1100" i="79" s="1"/>
  <c r="P1099" i="79"/>
  <c r="P1098" i="79"/>
  <c r="P1097" i="79"/>
  <c r="Q1097" i="79" s="1"/>
  <c r="P1096" i="79"/>
  <c r="Q1096" i="79" s="1"/>
  <c r="P1095" i="79"/>
  <c r="P1094" i="79"/>
  <c r="R1094" i="79" s="1"/>
  <c r="P1093" i="79"/>
  <c r="Q1093" i="79" s="1"/>
  <c r="P1092" i="79"/>
  <c r="R1092" i="79" s="1"/>
  <c r="P1091" i="79"/>
  <c r="P1090" i="79"/>
  <c r="R1090" i="79" s="1"/>
  <c r="P1089" i="79"/>
  <c r="P1088" i="79"/>
  <c r="P1087" i="79"/>
  <c r="P1086" i="79"/>
  <c r="R1086" i="79" s="1"/>
  <c r="P1085" i="79"/>
  <c r="Q1085" i="79" s="1"/>
  <c r="P1084" i="79"/>
  <c r="R1084" i="79" s="1"/>
  <c r="P1083" i="79"/>
  <c r="P1082" i="79"/>
  <c r="P1081" i="79"/>
  <c r="Q1081" i="79" s="1"/>
  <c r="P1080" i="79"/>
  <c r="Q1080" i="79" s="1"/>
  <c r="P1079" i="79"/>
  <c r="P1078" i="79"/>
  <c r="R1078" i="79" s="1"/>
  <c r="P1077" i="79"/>
  <c r="Q1077" i="79" s="1"/>
  <c r="P1076" i="79"/>
  <c r="R1076" i="79" s="1"/>
  <c r="P1075" i="79"/>
  <c r="P1074" i="79"/>
  <c r="R1074" i="79" s="1"/>
  <c r="P1073" i="79"/>
  <c r="P1072" i="79"/>
  <c r="P1071" i="79"/>
  <c r="P1070" i="79"/>
  <c r="R1070" i="79" s="1"/>
  <c r="P1069" i="79"/>
  <c r="Q1069" i="79" s="1"/>
  <c r="P1068" i="79"/>
  <c r="R1068" i="79" s="1"/>
  <c r="P1067" i="79"/>
  <c r="P1066" i="79"/>
  <c r="P1065" i="79"/>
  <c r="Q1065" i="79" s="1"/>
  <c r="P1064" i="79"/>
  <c r="Q1064" i="79" s="1"/>
  <c r="O1064" i="79"/>
  <c r="P1063" i="79"/>
  <c r="R1063" i="79" s="1"/>
  <c r="P1062" i="79"/>
  <c r="P1061" i="79"/>
  <c r="P1060" i="79"/>
  <c r="Q1060" i="79" s="1"/>
  <c r="O1060" i="79"/>
  <c r="P1059" i="79"/>
  <c r="Q1059" i="79" s="1"/>
  <c r="P1058" i="79"/>
  <c r="R1058" i="79" s="1"/>
  <c r="P1057" i="79"/>
  <c r="Q1057" i="79" s="1"/>
  <c r="O1057" i="79"/>
  <c r="P1056" i="79"/>
  <c r="Q1056" i="79" s="1"/>
  <c r="P1055" i="79"/>
  <c r="Q1055" i="79" s="1"/>
  <c r="O1055" i="79"/>
  <c r="P1054" i="79"/>
  <c r="O1054" i="79"/>
  <c r="P1053" i="79"/>
  <c r="Q1053" i="79" s="1"/>
  <c r="O1053" i="79"/>
  <c r="P1052" i="79"/>
  <c r="Q1052" i="79" s="1"/>
  <c r="O1052" i="79"/>
  <c r="P1051" i="79"/>
  <c r="Q1051" i="79" s="1"/>
  <c r="O1051" i="79"/>
  <c r="P1050" i="79"/>
  <c r="O1050" i="79"/>
  <c r="P1049" i="79"/>
  <c r="Q1049" i="79" s="1"/>
  <c r="O1049" i="79"/>
  <c r="P1048" i="79"/>
  <c r="O1048" i="79"/>
  <c r="P1047" i="79"/>
  <c r="Q1047" i="79" s="1"/>
  <c r="O1047" i="79"/>
  <c r="P1046" i="79"/>
  <c r="O1046" i="79"/>
  <c r="P1045" i="79"/>
  <c r="Q1045" i="79" s="1"/>
  <c r="O1045" i="79"/>
  <c r="P1044" i="79"/>
  <c r="O1044" i="79"/>
  <c r="P1043" i="79"/>
  <c r="Q1043" i="79" s="1"/>
  <c r="O1043" i="79"/>
  <c r="P1042" i="79"/>
  <c r="O1042" i="79"/>
  <c r="P1041" i="79"/>
  <c r="Q1041" i="79" s="1"/>
  <c r="O1041" i="79"/>
  <c r="P1040" i="79"/>
  <c r="O1040" i="79"/>
  <c r="P1039" i="79"/>
  <c r="Q1039" i="79" s="1"/>
  <c r="O1039" i="79"/>
  <c r="P1038" i="79"/>
  <c r="O1038" i="79"/>
  <c r="P1037" i="79"/>
  <c r="Q1037" i="79" s="1"/>
  <c r="O1037" i="79"/>
  <c r="P1036" i="79"/>
  <c r="O1036" i="79"/>
  <c r="P1035" i="79"/>
  <c r="P1034" i="79"/>
  <c r="P1033" i="79"/>
  <c r="R1033" i="79" s="1"/>
  <c r="P1032" i="79"/>
  <c r="R1032" i="79" s="1"/>
  <c r="P1031" i="79"/>
  <c r="Q1031" i="79" s="1"/>
  <c r="P1030" i="79"/>
  <c r="P1029" i="79"/>
  <c r="R1029" i="79" s="1"/>
  <c r="P1028" i="79"/>
  <c r="P1027" i="79"/>
  <c r="P1026" i="79"/>
  <c r="P1025" i="79"/>
  <c r="R1025" i="79" s="1"/>
  <c r="P1024" i="79"/>
  <c r="R1024" i="79" s="1"/>
  <c r="P1023" i="79"/>
  <c r="R1023" i="79" s="1"/>
  <c r="P1022" i="79"/>
  <c r="P1021" i="79"/>
  <c r="R1021" i="79" s="1"/>
  <c r="P1020" i="79"/>
  <c r="O1020" i="79"/>
  <c r="P1019" i="79"/>
  <c r="O1019" i="79"/>
  <c r="P1018" i="79"/>
  <c r="R1018" i="79" s="1"/>
  <c r="P1017" i="79"/>
  <c r="R1017" i="79" s="1"/>
  <c r="P1016" i="79"/>
  <c r="P1015" i="79"/>
  <c r="R1015" i="79" s="1"/>
  <c r="P1014" i="79"/>
  <c r="P1013" i="79"/>
  <c r="P1012" i="79"/>
  <c r="P1011" i="79"/>
  <c r="R1011" i="79" s="1"/>
  <c r="P1010" i="79"/>
  <c r="Q1010" i="79" s="1"/>
  <c r="O1010" i="79"/>
  <c r="P1009" i="79"/>
  <c r="P1008" i="79"/>
  <c r="R1008" i="79" s="1"/>
  <c r="P1007" i="79"/>
  <c r="R1007" i="79" s="1"/>
  <c r="P1006" i="79"/>
  <c r="Q1006" i="79" s="1"/>
  <c r="O1006" i="79"/>
  <c r="P1005" i="79"/>
  <c r="Q1005" i="79" s="1"/>
  <c r="O1005" i="79"/>
  <c r="P1004" i="79"/>
  <c r="P1003" i="79"/>
  <c r="O1003" i="79"/>
  <c r="P1002" i="79"/>
  <c r="O1002" i="79"/>
  <c r="P1001" i="79"/>
  <c r="O1001" i="79"/>
  <c r="P1000" i="79"/>
  <c r="Q1000" i="79" s="1"/>
  <c r="O1000" i="79"/>
  <c r="P999" i="79"/>
  <c r="O999" i="79"/>
  <c r="P998" i="79"/>
  <c r="O998" i="79"/>
  <c r="P997" i="79"/>
  <c r="P996" i="79"/>
  <c r="R996" i="79" s="1"/>
  <c r="P995" i="79"/>
  <c r="P994" i="79"/>
  <c r="Q994" i="79" s="1"/>
  <c r="P993" i="79"/>
  <c r="P992" i="79"/>
  <c r="R992" i="79" s="1"/>
  <c r="P991" i="79"/>
  <c r="P990" i="79"/>
  <c r="Q990" i="79" s="1"/>
  <c r="P989" i="79"/>
  <c r="P988" i="79"/>
  <c r="R988" i="79" s="1"/>
  <c r="P987" i="79"/>
  <c r="R987" i="79" s="1"/>
  <c r="P986" i="79"/>
  <c r="Q986" i="79" s="1"/>
  <c r="P985" i="79"/>
  <c r="P984" i="79"/>
  <c r="R984" i="79" s="1"/>
  <c r="P983" i="79"/>
  <c r="R983" i="79" s="1"/>
  <c r="P982" i="79"/>
  <c r="Q982" i="79" s="1"/>
  <c r="O982" i="79"/>
  <c r="P981" i="79"/>
  <c r="R981" i="79" s="1"/>
  <c r="P980" i="79"/>
  <c r="R980" i="79" s="1"/>
  <c r="P979" i="79"/>
  <c r="R979" i="79" s="1"/>
  <c r="P978" i="79"/>
  <c r="P977" i="79"/>
  <c r="P976" i="79"/>
  <c r="R976" i="79" s="1"/>
  <c r="P975" i="79"/>
  <c r="Q975" i="79" s="1"/>
  <c r="P974" i="79"/>
  <c r="P973" i="79"/>
  <c r="R973" i="79" s="1"/>
  <c r="P972" i="79"/>
  <c r="P971" i="79"/>
  <c r="Q971" i="79" s="1"/>
  <c r="P970" i="79"/>
  <c r="P969" i="79"/>
  <c r="Q969" i="79" s="1"/>
  <c r="O969" i="79"/>
  <c r="P968" i="79"/>
  <c r="Q968" i="79" s="1"/>
  <c r="O968" i="79"/>
  <c r="P967" i="79"/>
  <c r="O967" i="79"/>
  <c r="P966" i="79"/>
  <c r="Q966" i="79" s="1"/>
  <c r="O966" i="79"/>
  <c r="P965" i="79"/>
  <c r="Q965" i="79" s="1"/>
  <c r="O965" i="79"/>
  <c r="P964" i="79"/>
  <c r="Q964" i="79" s="1"/>
  <c r="O964" i="79"/>
  <c r="P963" i="79"/>
  <c r="Q963" i="79" s="1"/>
  <c r="O963" i="79"/>
  <c r="P962" i="79"/>
  <c r="Q962" i="79" s="1"/>
  <c r="O962" i="79"/>
  <c r="P961" i="79"/>
  <c r="Q961" i="79" s="1"/>
  <c r="O961" i="79"/>
  <c r="P960" i="79"/>
  <c r="Q960" i="79" s="1"/>
  <c r="O960" i="79"/>
  <c r="P959" i="79"/>
  <c r="Q959" i="79" s="1"/>
  <c r="O959" i="79"/>
  <c r="P958" i="79"/>
  <c r="Q958" i="79" s="1"/>
  <c r="O958" i="79"/>
  <c r="P957" i="79"/>
  <c r="R957" i="79" s="1"/>
  <c r="P956" i="79"/>
  <c r="R956" i="79" s="1"/>
  <c r="P955" i="79"/>
  <c r="Q955" i="79" s="1"/>
  <c r="O955" i="79"/>
  <c r="P954" i="79"/>
  <c r="Q954" i="79" s="1"/>
  <c r="O954" i="79"/>
  <c r="P953" i="79"/>
  <c r="Q953" i="79" s="1"/>
  <c r="P952" i="79"/>
  <c r="P951" i="79"/>
  <c r="R951" i="79" s="1"/>
  <c r="P950" i="79"/>
  <c r="R950" i="79" s="1"/>
  <c r="P949" i="79"/>
  <c r="Q949" i="79" s="1"/>
  <c r="O949" i="79"/>
  <c r="P948" i="79"/>
  <c r="O948" i="79"/>
  <c r="P947" i="79"/>
  <c r="Q947" i="79" s="1"/>
  <c r="O947" i="79"/>
  <c r="P946" i="79"/>
  <c r="O946" i="79"/>
  <c r="P945" i="79"/>
  <c r="Q945" i="79" s="1"/>
  <c r="O945" i="79"/>
  <c r="P944" i="79"/>
  <c r="Q944" i="79" s="1"/>
  <c r="O944" i="79"/>
  <c r="P943" i="79"/>
  <c r="Q943" i="79" s="1"/>
  <c r="O943" i="79"/>
  <c r="P942" i="79"/>
  <c r="Q942" i="79" s="1"/>
  <c r="O942" i="79"/>
  <c r="P941" i="79"/>
  <c r="Q941" i="79" s="1"/>
  <c r="O941" i="79"/>
  <c r="P940" i="79"/>
  <c r="O940" i="79"/>
  <c r="P939" i="79"/>
  <c r="Q939" i="79" s="1"/>
  <c r="P938" i="79"/>
  <c r="P937" i="79"/>
  <c r="R937" i="79" s="1"/>
  <c r="P936" i="79"/>
  <c r="Q936" i="79" s="1"/>
  <c r="P935" i="79"/>
  <c r="Q935" i="79" s="1"/>
  <c r="P934" i="79"/>
  <c r="P933" i="79"/>
  <c r="R933" i="79" s="1"/>
  <c r="P932" i="79"/>
  <c r="Q932" i="79" s="1"/>
  <c r="P931" i="79"/>
  <c r="Q931" i="79" s="1"/>
  <c r="P930" i="79"/>
  <c r="P929" i="79"/>
  <c r="R929" i="79" s="1"/>
  <c r="P928" i="79"/>
  <c r="R928" i="79" s="1"/>
  <c r="P927" i="79"/>
  <c r="Q927" i="79" s="1"/>
  <c r="P926" i="79"/>
  <c r="P925" i="79"/>
  <c r="R925" i="79" s="1"/>
  <c r="P924" i="79"/>
  <c r="R924" i="79" s="1"/>
  <c r="P923" i="79"/>
  <c r="Q923" i="79" s="1"/>
  <c r="P922" i="79"/>
  <c r="P921" i="79"/>
  <c r="R921" i="79" s="1"/>
  <c r="P920" i="79"/>
  <c r="R920" i="79" s="1"/>
  <c r="P919" i="79"/>
  <c r="Q919" i="79" s="1"/>
  <c r="P918" i="79"/>
  <c r="O918" i="79"/>
  <c r="P917" i="79"/>
  <c r="Q917" i="79" s="1"/>
  <c r="O917" i="79"/>
  <c r="P916" i="79"/>
  <c r="O916" i="79"/>
  <c r="P915" i="79"/>
  <c r="Q915" i="79" s="1"/>
  <c r="O915" i="79"/>
  <c r="P914" i="79"/>
  <c r="O914" i="79"/>
  <c r="P913" i="79"/>
  <c r="Q913" i="79" s="1"/>
  <c r="O913" i="79"/>
  <c r="P912" i="79"/>
  <c r="O912" i="79"/>
  <c r="P911" i="79"/>
  <c r="Q911" i="79" s="1"/>
  <c r="O911" i="79"/>
  <c r="P910" i="79"/>
  <c r="O910" i="79"/>
  <c r="P909" i="79"/>
  <c r="Q909" i="79" s="1"/>
  <c r="O909" i="79"/>
  <c r="P908" i="79"/>
  <c r="Q908" i="79" s="1"/>
  <c r="O908" i="79"/>
  <c r="P907" i="79"/>
  <c r="Q907" i="79" s="1"/>
  <c r="O907" i="79"/>
  <c r="P906" i="79"/>
  <c r="O906" i="79"/>
  <c r="P905" i="79"/>
  <c r="Q905" i="79" s="1"/>
  <c r="O905" i="79"/>
  <c r="P904" i="79"/>
  <c r="O904" i="79"/>
  <c r="P895" i="79"/>
  <c r="R895" i="79" s="1"/>
  <c r="P894" i="79"/>
  <c r="R894" i="79" s="1"/>
  <c r="P893" i="79"/>
  <c r="Q893" i="79" s="1"/>
  <c r="O893" i="79"/>
  <c r="P892" i="79"/>
  <c r="R892" i="79" s="1"/>
  <c r="P891" i="79"/>
  <c r="O891" i="79"/>
  <c r="P890" i="79"/>
  <c r="O890" i="79"/>
  <c r="P889" i="79"/>
  <c r="Q889" i="79" s="1"/>
  <c r="O889" i="79"/>
  <c r="P888" i="79"/>
  <c r="O888" i="79"/>
  <c r="P887" i="79"/>
  <c r="Q887" i="79" s="1"/>
  <c r="O887" i="79"/>
  <c r="P886" i="79"/>
  <c r="O886" i="79"/>
  <c r="P885" i="79"/>
  <c r="Q885" i="79" s="1"/>
  <c r="O885" i="79"/>
  <c r="P884" i="79"/>
  <c r="O884" i="79"/>
  <c r="P883" i="79"/>
  <c r="O883" i="79"/>
  <c r="P882" i="79"/>
  <c r="O882" i="79"/>
  <c r="P881" i="79"/>
  <c r="R881" i="79" s="1"/>
  <c r="P880" i="79"/>
  <c r="R880" i="79" s="1"/>
  <c r="P879" i="79"/>
  <c r="O879" i="79"/>
  <c r="P878" i="79"/>
  <c r="Q878" i="79" s="1"/>
  <c r="O878" i="79"/>
  <c r="P877" i="79"/>
  <c r="O877" i="79"/>
  <c r="P876" i="79"/>
  <c r="Q876" i="79" s="1"/>
  <c r="O876" i="79"/>
  <c r="P875" i="79"/>
  <c r="O875" i="79"/>
  <c r="P874" i="79"/>
  <c r="Q874" i="79" s="1"/>
  <c r="O874" i="79"/>
  <c r="P873" i="79"/>
  <c r="O873" i="79"/>
  <c r="P872" i="79"/>
  <c r="Q872" i="79" s="1"/>
  <c r="O872" i="79"/>
  <c r="P871" i="79"/>
  <c r="O871" i="79"/>
  <c r="P870" i="79"/>
  <c r="Q870" i="79" s="1"/>
  <c r="O870" i="79"/>
  <c r="P869" i="79"/>
  <c r="O869" i="79"/>
  <c r="P868" i="79"/>
  <c r="Q868" i="79" s="1"/>
  <c r="O868" i="79"/>
  <c r="P867" i="79"/>
  <c r="O867" i="79"/>
  <c r="P866" i="79"/>
  <c r="Q866" i="79" s="1"/>
  <c r="O866" i="79"/>
  <c r="P865" i="79"/>
  <c r="O865" i="79"/>
  <c r="P864" i="79"/>
  <c r="Q864" i="79" s="1"/>
  <c r="P863" i="79"/>
  <c r="Q863" i="79" s="1"/>
  <c r="O863" i="79"/>
  <c r="P862" i="79"/>
  <c r="O862" i="79"/>
  <c r="P861" i="79"/>
  <c r="Q861" i="79" s="1"/>
  <c r="O861" i="79"/>
  <c r="P860" i="79"/>
  <c r="Q860" i="79" s="1"/>
  <c r="P859" i="79"/>
  <c r="Q859" i="79" s="1"/>
  <c r="P858" i="79"/>
  <c r="O858" i="79"/>
  <c r="P857" i="79"/>
  <c r="O857" i="79"/>
  <c r="P856" i="79"/>
  <c r="Q856" i="79" s="1"/>
  <c r="O856" i="79"/>
  <c r="P855" i="79"/>
  <c r="O855" i="79"/>
  <c r="P854" i="79"/>
  <c r="O854" i="79"/>
  <c r="P853" i="79"/>
  <c r="O853" i="79"/>
  <c r="P852" i="79"/>
  <c r="Q852" i="79" s="1"/>
  <c r="O852" i="79"/>
  <c r="P851" i="79"/>
  <c r="O851" i="79"/>
  <c r="P850" i="79"/>
  <c r="O850" i="79"/>
  <c r="P849" i="79"/>
  <c r="O849" i="79"/>
  <c r="P848" i="79"/>
  <c r="Q848" i="79" s="1"/>
  <c r="O848" i="79"/>
  <c r="P847" i="79"/>
  <c r="Q847" i="79" s="1"/>
  <c r="O847" i="79"/>
  <c r="P846" i="79"/>
  <c r="O846" i="79"/>
  <c r="P845" i="79"/>
  <c r="Q845" i="79" s="1"/>
  <c r="O845" i="79"/>
  <c r="P844" i="79"/>
  <c r="Q844" i="79" s="1"/>
  <c r="O844" i="79"/>
  <c r="P843" i="79"/>
  <c r="R843" i="79" s="1"/>
  <c r="P842" i="79"/>
  <c r="O842" i="79"/>
  <c r="P841" i="79"/>
  <c r="O841" i="79"/>
  <c r="P835" i="79"/>
  <c r="Q835" i="79" s="1"/>
  <c r="P834" i="79"/>
  <c r="Q834" i="79" s="1"/>
  <c r="P833" i="79"/>
  <c r="P832" i="79"/>
  <c r="R832" i="79" s="1"/>
  <c r="P831" i="79"/>
  <c r="R831" i="79" s="1"/>
  <c r="P830" i="79"/>
  <c r="P829" i="79"/>
  <c r="P828" i="79"/>
  <c r="R828" i="79" s="1"/>
  <c r="P827" i="79"/>
  <c r="R827" i="79" s="1"/>
  <c r="P826" i="79"/>
  <c r="P825" i="79"/>
  <c r="P824" i="79"/>
  <c r="P823" i="79"/>
  <c r="R823" i="79" s="1"/>
  <c r="P822" i="79"/>
  <c r="P821" i="79"/>
  <c r="P820" i="79"/>
  <c r="R820" i="79" s="1"/>
  <c r="P819" i="79"/>
  <c r="R819" i="79" s="1"/>
  <c r="P818" i="79"/>
  <c r="R818" i="79" s="1"/>
  <c r="P817" i="79"/>
  <c r="P816" i="79"/>
  <c r="P815" i="79"/>
  <c r="Q815" i="79" s="1"/>
  <c r="P814" i="79"/>
  <c r="Q814" i="79" s="1"/>
  <c r="P813" i="79"/>
  <c r="P812" i="79"/>
  <c r="P811" i="79"/>
  <c r="R811" i="79" s="1"/>
  <c r="P810" i="79"/>
  <c r="Q810" i="79" s="1"/>
  <c r="P809" i="79"/>
  <c r="P808" i="79"/>
  <c r="O808" i="79"/>
  <c r="P807" i="79"/>
  <c r="Q807" i="79" s="1"/>
  <c r="O807" i="79"/>
  <c r="P806" i="79"/>
  <c r="O806" i="79"/>
  <c r="P805" i="79"/>
  <c r="Q805" i="79" s="1"/>
  <c r="O805" i="79"/>
  <c r="P804" i="79"/>
  <c r="O804" i="79"/>
  <c r="P803" i="79"/>
  <c r="O803" i="79"/>
  <c r="P802" i="79"/>
  <c r="O802" i="79"/>
  <c r="P801" i="79"/>
  <c r="Q801" i="79" s="1"/>
  <c r="O801" i="79"/>
  <c r="P800" i="79"/>
  <c r="O800" i="79"/>
  <c r="P799" i="79"/>
  <c r="Q799" i="79" s="1"/>
  <c r="O799" i="79"/>
  <c r="P798" i="79"/>
  <c r="O798" i="79"/>
  <c r="P797" i="79"/>
  <c r="O797" i="79"/>
  <c r="P796" i="79"/>
  <c r="O796" i="79"/>
  <c r="P795" i="79"/>
  <c r="O795" i="79"/>
  <c r="P794" i="79"/>
  <c r="O794" i="79"/>
  <c r="P793" i="79"/>
  <c r="Q793" i="79" s="1"/>
  <c r="O793" i="79"/>
  <c r="P792" i="79"/>
  <c r="O792" i="79"/>
  <c r="P791" i="79"/>
  <c r="Q791" i="79" s="1"/>
  <c r="O791" i="79"/>
  <c r="P790" i="79"/>
  <c r="O790" i="79"/>
  <c r="P789" i="79"/>
  <c r="O789" i="79"/>
  <c r="P788" i="79"/>
  <c r="O788" i="79"/>
  <c r="P787" i="79"/>
  <c r="O787" i="79"/>
  <c r="P786" i="79"/>
  <c r="O786" i="79"/>
  <c r="P785" i="79"/>
  <c r="Q785" i="79" s="1"/>
  <c r="P784" i="79"/>
  <c r="P783" i="79"/>
  <c r="O783" i="79"/>
  <c r="P782" i="79"/>
  <c r="R782" i="79" s="1"/>
  <c r="P781" i="79"/>
  <c r="P780" i="79"/>
  <c r="P779" i="79"/>
  <c r="Q779" i="79" s="1"/>
  <c r="P778" i="79"/>
  <c r="R778" i="79" s="1"/>
  <c r="P777" i="79"/>
  <c r="P776" i="79"/>
  <c r="P775" i="79"/>
  <c r="Q775" i="79" s="1"/>
  <c r="P774" i="79"/>
  <c r="Q774" i="79" s="1"/>
  <c r="P773" i="79"/>
  <c r="P772" i="79"/>
  <c r="R772" i="79" s="1"/>
  <c r="P771" i="79"/>
  <c r="R771" i="79" s="1"/>
  <c r="P770" i="79"/>
  <c r="P769" i="79"/>
  <c r="P768" i="79"/>
  <c r="R768" i="79" s="1"/>
  <c r="P767" i="79"/>
  <c r="R767" i="79" s="1"/>
  <c r="P766" i="79"/>
  <c r="P765" i="79"/>
  <c r="P764" i="79"/>
  <c r="P763" i="79"/>
  <c r="R763" i="79" s="1"/>
  <c r="P762" i="79"/>
  <c r="P761" i="79"/>
  <c r="P760" i="79"/>
  <c r="O760" i="79"/>
  <c r="P759" i="79"/>
  <c r="Q759" i="79" s="1"/>
  <c r="O759" i="79"/>
  <c r="P758" i="79"/>
  <c r="Q758" i="79" s="1"/>
  <c r="O758" i="79"/>
  <c r="P757" i="79"/>
  <c r="O757" i="79"/>
  <c r="P756" i="79"/>
  <c r="O756" i="79"/>
  <c r="P755" i="79"/>
  <c r="Q755" i="79" s="1"/>
  <c r="O755" i="79"/>
  <c r="P754" i="79"/>
  <c r="O754" i="79"/>
  <c r="P753" i="79"/>
  <c r="O753" i="79"/>
  <c r="P752" i="79"/>
  <c r="O752" i="79"/>
  <c r="P751" i="79"/>
  <c r="O751" i="79"/>
  <c r="P750" i="79"/>
  <c r="O750" i="79"/>
  <c r="P749" i="79"/>
  <c r="P748" i="79"/>
  <c r="R748" i="79" s="1"/>
  <c r="P747" i="79"/>
  <c r="R747" i="79" s="1"/>
  <c r="P746" i="79"/>
  <c r="Q746" i="79" s="1"/>
  <c r="P745" i="79"/>
  <c r="O745" i="79"/>
  <c r="P744" i="79"/>
  <c r="O744" i="79"/>
  <c r="P743" i="79"/>
  <c r="O743" i="79"/>
  <c r="P742" i="79"/>
  <c r="P741" i="79"/>
  <c r="Q741" i="79" s="1"/>
  <c r="O741" i="79"/>
  <c r="P740" i="79"/>
  <c r="R740" i="79" s="1"/>
  <c r="P739" i="79"/>
  <c r="Q739" i="79" s="1"/>
  <c r="P738" i="79"/>
  <c r="Q738" i="79" s="1"/>
  <c r="P737" i="79"/>
  <c r="P736" i="79"/>
  <c r="O736" i="79"/>
  <c r="P735" i="79"/>
  <c r="Q735" i="79" s="1"/>
  <c r="P734" i="79"/>
  <c r="O734" i="79"/>
  <c r="P733" i="79"/>
  <c r="P732" i="79"/>
  <c r="Q732" i="79" s="1"/>
  <c r="P731" i="79"/>
  <c r="P730" i="79"/>
  <c r="R730" i="79" s="1"/>
  <c r="P729" i="79"/>
  <c r="P728" i="79"/>
  <c r="Q728" i="79" s="1"/>
  <c r="O728" i="79"/>
  <c r="P727" i="79"/>
  <c r="R727" i="79" s="1"/>
  <c r="P726" i="79"/>
  <c r="Q726" i="79" s="1"/>
  <c r="O726" i="79"/>
  <c r="P725" i="79"/>
  <c r="P724" i="79"/>
  <c r="R724" i="79" s="1"/>
  <c r="P723" i="79"/>
  <c r="P722" i="79"/>
  <c r="Q722" i="79" s="1"/>
  <c r="P721" i="79"/>
  <c r="P720" i="79"/>
  <c r="R720" i="79" s="1"/>
  <c r="P719" i="79"/>
  <c r="P718" i="79"/>
  <c r="P717" i="79"/>
  <c r="P716" i="79"/>
  <c r="R716" i="79" s="1"/>
  <c r="P715" i="79"/>
  <c r="R715" i="79" s="1"/>
  <c r="P714" i="79"/>
  <c r="R714" i="79" s="1"/>
  <c r="P713" i="79"/>
  <c r="P712" i="79"/>
  <c r="R712" i="79" s="1"/>
  <c r="P711" i="79"/>
  <c r="R711" i="79" s="1"/>
  <c r="P710" i="79"/>
  <c r="R710" i="79" s="1"/>
  <c r="P709" i="79"/>
  <c r="P708" i="79"/>
  <c r="R708" i="79" s="1"/>
  <c r="P707" i="79"/>
  <c r="R707" i="79" s="1"/>
  <c r="P706" i="79"/>
  <c r="P705" i="79"/>
  <c r="Q705" i="79" s="1"/>
  <c r="O705" i="79"/>
  <c r="P704" i="79"/>
  <c r="R704" i="79" s="1"/>
  <c r="P703" i="79"/>
  <c r="R703" i="79" s="1"/>
  <c r="P702" i="79"/>
  <c r="P701" i="79"/>
  <c r="R701" i="79" s="1"/>
  <c r="P700" i="79"/>
  <c r="R700" i="79" s="1"/>
  <c r="P699" i="79"/>
  <c r="R699" i="79" s="1"/>
  <c r="P698" i="79"/>
  <c r="Q698" i="79" s="1"/>
  <c r="P697" i="79"/>
  <c r="R697" i="79" s="1"/>
  <c r="P696" i="79"/>
  <c r="R696" i="79" s="1"/>
  <c r="P695" i="79"/>
  <c r="P694" i="79"/>
  <c r="Q694" i="79" s="1"/>
  <c r="P693" i="79"/>
  <c r="R693" i="79" s="1"/>
  <c r="P692" i="79"/>
  <c r="R692" i="79" s="1"/>
  <c r="P691" i="79"/>
  <c r="Q691" i="79" s="1"/>
  <c r="P690" i="79"/>
  <c r="Q690" i="79" s="1"/>
  <c r="P689" i="79"/>
  <c r="R689" i="79" s="1"/>
  <c r="P688" i="79"/>
  <c r="Q688" i="79" s="1"/>
  <c r="P687" i="79"/>
  <c r="Q687" i="79" s="1"/>
  <c r="P686" i="79"/>
  <c r="P685" i="79"/>
  <c r="R685" i="79" s="1"/>
  <c r="P684" i="79"/>
  <c r="Q684" i="79" s="1"/>
  <c r="P683" i="79"/>
  <c r="R683" i="79" s="1"/>
  <c r="P682" i="79"/>
  <c r="Q682" i="79" s="1"/>
  <c r="P675" i="79"/>
  <c r="R675" i="79" s="1"/>
  <c r="P674" i="79"/>
  <c r="Q674" i="79" s="1"/>
  <c r="P673" i="79"/>
  <c r="P672" i="79"/>
  <c r="P671" i="79"/>
  <c r="O671" i="79"/>
  <c r="P670" i="79"/>
  <c r="O670" i="79"/>
  <c r="P669" i="79"/>
  <c r="R669" i="79" s="1"/>
  <c r="P668" i="79"/>
  <c r="P667" i="79"/>
  <c r="P666" i="79"/>
  <c r="R666" i="79" s="1"/>
  <c r="P665" i="79"/>
  <c r="R665" i="79" s="1"/>
  <c r="P664" i="79"/>
  <c r="P663" i="79"/>
  <c r="R663" i="79" s="1"/>
  <c r="P662" i="79"/>
  <c r="Q662" i="79" s="1"/>
  <c r="P661" i="79"/>
  <c r="Q661" i="79" s="1"/>
  <c r="P660" i="79"/>
  <c r="Q660" i="79" s="1"/>
  <c r="P659" i="79"/>
  <c r="R659" i="79" s="1"/>
  <c r="P658" i="79"/>
  <c r="Q658" i="79" s="1"/>
  <c r="P657" i="79"/>
  <c r="Q657" i="79" s="1"/>
  <c r="P656" i="79"/>
  <c r="Q656" i="79" s="1"/>
  <c r="P655" i="79"/>
  <c r="R655" i="79" s="1"/>
  <c r="P654" i="79"/>
  <c r="Q654" i="79" s="1"/>
  <c r="P653" i="79"/>
  <c r="P652" i="79"/>
  <c r="Q652" i="79" s="1"/>
  <c r="P651" i="79"/>
  <c r="R651" i="79" s="1"/>
  <c r="P650" i="79"/>
  <c r="Q650" i="79" s="1"/>
  <c r="P649" i="79"/>
  <c r="Q649" i="79" s="1"/>
  <c r="P648" i="79"/>
  <c r="Q648" i="79" s="1"/>
  <c r="P647" i="79"/>
  <c r="R647" i="79" s="1"/>
  <c r="P646" i="79"/>
  <c r="Q646" i="79" s="1"/>
  <c r="P645" i="79"/>
  <c r="R645" i="79" s="1"/>
  <c r="P644" i="79"/>
  <c r="Q644" i="79" s="1"/>
  <c r="P643" i="79"/>
  <c r="R643" i="79" s="1"/>
  <c r="P642" i="79"/>
  <c r="Q642" i="79" s="1"/>
  <c r="P641" i="79"/>
  <c r="R641" i="79" s="1"/>
  <c r="P640" i="79"/>
  <c r="Q640" i="79" s="1"/>
  <c r="P639" i="79"/>
  <c r="R639" i="79" s="1"/>
  <c r="P638" i="79"/>
  <c r="Q638" i="79" s="1"/>
  <c r="P637" i="79"/>
  <c r="R637" i="79" s="1"/>
  <c r="P636" i="79"/>
  <c r="Q636" i="79" s="1"/>
  <c r="P635" i="79"/>
  <c r="R635" i="79" s="1"/>
  <c r="P634" i="79"/>
  <c r="Q634" i="79" s="1"/>
  <c r="P633" i="79"/>
  <c r="R633" i="79" s="1"/>
  <c r="P632" i="79"/>
  <c r="Q632" i="79" s="1"/>
  <c r="P631" i="79"/>
  <c r="R631" i="79" s="1"/>
  <c r="P630" i="79"/>
  <c r="Q630" i="79" s="1"/>
  <c r="P629" i="79"/>
  <c r="P628" i="79"/>
  <c r="Q628" i="79" s="1"/>
  <c r="P627" i="79"/>
  <c r="R627" i="79" s="1"/>
  <c r="P626" i="79"/>
  <c r="P625" i="79"/>
  <c r="P624" i="79"/>
  <c r="Q624" i="79" s="1"/>
  <c r="P623" i="79"/>
  <c r="R623" i="79" s="1"/>
  <c r="P622" i="79"/>
  <c r="P621" i="79"/>
  <c r="P620" i="79"/>
  <c r="Q620" i="79" s="1"/>
  <c r="P619" i="79"/>
  <c r="R619" i="79" s="1"/>
  <c r="P618" i="79"/>
  <c r="P617" i="79"/>
  <c r="P616" i="79"/>
  <c r="Q616" i="79" s="1"/>
  <c r="P615" i="79"/>
  <c r="R615" i="79" s="1"/>
  <c r="P614" i="79"/>
  <c r="P613" i="79"/>
  <c r="R613" i="79" s="1"/>
  <c r="P612" i="79"/>
  <c r="Q612" i="79" s="1"/>
  <c r="P611" i="79"/>
  <c r="R611" i="79" s="1"/>
  <c r="P610" i="79"/>
  <c r="P609" i="79"/>
  <c r="Q609" i="79" s="1"/>
  <c r="P608" i="79"/>
  <c r="Q608" i="79" s="1"/>
  <c r="P607" i="79"/>
  <c r="R607" i="79" s="1"/>
  <c r="P606" i="79"/>
  <c r="Q606" i="79" s="1"/>
  <c r="P605" i="79"/>
  <c r="Q605" i="79" s="1"/>
  <c r="P604" i="79"/>
  <c r="Q604" i="79" s="1"/>
  <c r="P603" i="79"/>
  <c r="R603" i="79" s="1"/>
  <c r="P602" i="79"/>
  <c r="Q602" i="79" s="1"/>
  <c r="P601" i="79"/>
  <c r="R601" i="79" s="1"/>
  <c r="P600" i="79"/>
  <c r="Q600" i="79" s="1"/>
  <c r="P599" i="79"/>
  <c r="R599" i="79" s="1"/>
  <c r="P598" i="79"/>
  <c r="Q598" i="79" s="1"/>
  <c r="P597" i="79"/>
  <c r="R597" i="79" s="1"/>
  <c r="P596" i="79"/>
  <c r="Q596" i="79" s="1"/>
  <c r="P595" i="79"/>
  <c r="R595" i="79" s="1"/>
  <c r="P594" i="79"/>
  <c r="Q594" i="79" s="1"/>
  <c r="P593" i="79"/>
  <c r="R593" i="79" s="1"/>
  <c r="P592" i="79"/>
  <c r="Q592" i="79" s="1"/>
  <c r="P591" i="79"/>
  <c r="R591" i="79" s="1"/>
  <c r="P590" i="79"/>
  <c r="P589" i="79"/>
  <c r="R589" i="79" s="1"/>
  <c r="P588" i="79"/>
  <c r="Q588" i="79" s="1"/>
  <c r="P587" i="79"/>
  <c r="P586" i="79"/>
  <c r="P585" i="79"/>
  <c r="R585" i="79" s="1"/>
  <c r="P584" i="79"/>
  <c r="Q584" i="79" s="1"/>
  <c r="P583" i="79"/>
  <c r="P582" i="79"/>
  <c r="P581" i="79"/>
  <c r="R581" i="79" s="1"/>
  <c r="P580" i="79"/>
  <c r="P579" i="79"/>
  <c r="P578" i="79"/>
  <c r="P577" i="79"/>
  <c r="R577" i="79" s="1"/>
  <c r="P576" i="79"/>
  <c r="Q576" i="79" s="1"/>
  <c r="P575" i="79"/>
  <c r="P574" i="79"/>
  <c r="P573" i="79"/>
  <c r="R573" i="79" s="1"/>
  <c r="P572" i="79"/>
  <c r="R572" i="79" s="1"/>
  <c r="P571" i="79"/>
  <c r="P570" i="79"/>
  <c r="P569" i="79"/>
  <c r="R569" i="79" s="1"/>
  <c r="P568" i="79"/>
  <c r="R568" i="79" s="1"/>
  <c r="P567" i="79"/>
  <c r="P566" i="79"/>
  <c r="P565" i="79"/>
  <c r="R565" i="79" s="1"/>
  <c r="P564" i="79"/>
  <c r="R564" i="79" s="1"/>
  <c r="P563" i="79"/>
  <c r="P562" i="79"/>
  <c r="P561" i="79"/>
  <c r="R561" i="79" s="1"/>
  <c r="P560" i="79"/>
  <c r="R560" i="79" s="1"/>
  <c r="P559" i="79"/>
  <c r="P558" i="79"/>
  <c r="P557" i="79"/>
  <c r="R557" i="79" s="1"/>
  <c r="P556" i="79"/>
  <c r="R556" i="79" s="1"/>
  <c r="P555" i="79"/>
  <c r="P554" i="79"/>
  <c r="P553" i="79"/>
  <c r="R553" i="79" s="1"/>
  <c r="P552" i="79"/>
  <c r="R552" i="79" s="1"/>
  <c r="P551" i="79"/>
  <c r="P550" i="79"/>
  <c r="P549" i="79"/>
  <c r="R549" i="79" s="1"/>
  <c r="P548" i="79"/>
  <c r="R548" i="79" s="1"/>
  <c r="P547" i="79"/>
  <c r="P546" i="79"/>
  <c r="P545" i="79"/>
  <c r="R545" i="79" s="1"/>
  <c r="P544" i="79"/>
  <c r="R544" i="79" s="1"/>
  <c r="P543" i="79"/>
  <c r="P542" i="79"/>
  <c r="P541" i="79"/>
  <c r="R541" i="79" s="1"/>
  <c r="P540" i="79"/>
  <c r="R540" i="79" s="1"/>
  <c r="P539" i="79"/>
  <c r="P538" i="79"/>
  <c r="P537" i="79"/>
  <c r="P536" i="79"/>
  <c r="R536" i="79" s="1"/>
  <c r="P535" i="79"/>
  <c r="P534" i="79"/>
  <c r="P533" i="79"/>
  <c r="P532" i="79"/>
  <c r="P531" i="79"/>
  <c r="P530" i="79"/>
  <c r="P529" i="79"/>
  <c r="P528" i="79"/>
  <c r="P527" i="79"/>
  <c r="P526" i="79"/>
  <c r="P525" i="79"/>
  <c r="P524" i="79"/>
  <c r="P523" i="79"/>
  <c r="P522" i="79"/>
  <c r="P521" i="79"/>
  <c r="P520" i="79"/>
  <c r="Q520" i="79" s="1"/>
  <c r="P519" i="79"/>
  <c r="P518" i="79"/>
  <c r="P517" i="79"/>
  <c r="P516" i="79"/>
  <c r="R516" i="79" s="1"/>
  <c r="P515" i="79"/>
  <c r="P514" i="79"/>
  <c r="P513" i="79"/>
  <c r="P512" i="79"/>
  <c r="P511" i="79"/>
  <c r="P510" i="79"/>
  <c r="P509" i="79"/>
  <c r="P508" i="79"/>
  <c r="Q508" i="79" s="1"/>
  <c r="P507" i="79"/>
  <c r="P506" i="79"/>
  <c r="P505" i="79"/>
  <c r="P504" i="79"/>
  <c r="R504" i="79" s="1"/>
  <c r="P503" i="79"/>
  <c r="P502" i="79"/>
  <c r="P501" i="79"/>
  <c r="P500" i="79"/>
  <c r="R500" i="79" s="1"/>
  <c r="P499" i="79"/>
  <c r="P498" i="79"/>
  <c r="P497" i="79"/>
  <c r="P496" i="79"/>
  <c r="P495" i="79"/>
  <c r="P494" i="79"/>
  <c r="R494" i="79" s="1"/>
  <c r="P493" i="79"/>
  <c r="P492" i="79"/>
  <c r="Q492" i="79" s="1"/>
  <c r="P491" i="79"/>
  <c r="Q491" i="79" s="1"/>
  <c r="P490" i="79"/>
  <c r="P489" i="79"/>
  <c r="R489" i="79" s="1"/>
  <c r="P488" i="79"/>
  <c r="P487" i="79"/>
  <c r="P486" i="79"/>
  <c r="R486" i="79" s="1"/>
  <c r="P485" i="79"/>
  <c r="P484" i="79"/>
  <c r="Q484" i="79" s="1"/>
  <c r="P483" i="79"/>
  <c r="Q483" i="79" s="1"/>
  <c r="P482" i="79"/>
  <c r="R482" i="79" s="1"/>
  <c r="P481" i="79"/>
  <c r="R481" i="79" s="1"/>
  <c r="P480" i="79"/>
  <c r="P479" i="79"/>
  <c r="Q479" i="79" s="1"/>
  <c r="P478" i="79"/>
  <c r="P477" i="79"/>
  <c r="P476" i="79"/>
  <c r="P475" i="79"/>
  <c r="Q475" i="79" s="1"/>
  <c r="P474" i="79"/>
  <c r="Q474" i="79" s="1"/>
  <c r="P473" i="79"/>
  <c r="O473" i="79"/>
  <c r="P472" i="79"/>
  <c r="O472" i="79"/>
  <c r="P471" i="79"/>
  <c r="O471" i="79"/>
  <c r="P470" i="79"/>
  <c r="Q470" i="79" s="1"/>
  <c r="O470" i="79"/>
  <c r="P469" i="79"/>
  <c r="O469" i="79"/>
  <c r="P468" i="79"/>
  <c r="O468" i="79"/>
  <c r="P467" i="79"/>
  <c r="O467" i="79"/>
  <c r="P466" i="79"/>
  <c r="Q466" i="79" s="1"/>
  <c r="O466" i="79"/>
  <c r="P465" i="79"/>
  <c r="O465" i="79"/>
  <c r="P464" i="79"/>
  <c r="O464" i="79"/>
  <c r="P463" i="79"/>
  <c r="O463" i="79"/>
  <c r="P462" i="79"/>
  <c r="Q462" i="79" s="1"/>
  <c r="O462" i="79"/>
  <c r="P461" i="79"/>
  <c r="O461" i="79"/>
  <c r="P460" i="79"/>
  <c r="O460" i="79"/>
  <c r="P459" i="79"/>
  <c r="O459" i="79"/>
  <c r="P458" i="79"/>
  <c r="Q458" i="79" s="1"/>
  <c r="O458" i="79"/>
  <c r="P457" i="79"/>
  <c r="O457" i="79"/>
  <c r="P456" i="79"/>
  <c r="Q456" i="79" s="1"/>
  <c r="O456" i="79"/>
  <c r="P455" i="79"/>
  <c r="O455" i="79"/>
  <c r="P454" i="79"/>
  <c r="Q454" i="79" s="1"/>
  <c r="O454" i="79"/>
  <c r="P453" i="79"/>
  <c r="O453" i="79"/>
  <c r="P452" i="79"/>
  <c r="O452" i="79"/>
  <c r="P451" i="79"/>
  <c r="O451" i="79"/>
  <c r="P450" i="79"/>
  <c r="Q450" i="79" s="1"/>
  <c r="O450" i="79"/>
  <c r="P449" i="79"/>
  <c r="O449" i="79"/>
  <c r="P448" i="79"/>
  <c r="O448" i="79"/>
  <c r="P447" i="79"/>
  <c r="O447" i="79"/>
  <c r="P446" i="79"/>
  <c r="Q446" i="79" s="1"/>
  <c r="O446" i="79"/>
  <c r="P445" i="79"/>
  <c r="O445" i="79"/>
  <c r="P444" i="79"/>
  <c r="O444" i="79"/>
  <c r="P443" i="79"/>
  <c r="O443" i="79"/>
  <c r="P442" i="79"/>
  <c r="Q442" i="79" s="1"/>
  <c r="O442" i="79"/>
  <c r="P441" i="79"/>
  <c r="O441" i="79"/>
  <c r="P440" i="79"/>
  <c r="Q440" i="79" s="1"/>
  <c r="O440" i="79"/>
  <c r="P439" i="79"/>
  <c r="O439" i="79"/>
  <c r="P438" i="79"/>
  <c r="Q438" i="79" s="1"/>
  <c r="O438" i="79"/>
  <c r="P437" i="79"/>
  <c r="O437" i="79"/>
  <c r="P436" i="79"/>
  <c r="O436" i="79"/>
  <c r="P435" i="79"/>
  <c r="O435" i="79"/>
  <c r="P434" i="79"/>
  <c r="Q434" i="79" s="1"/>
  <c r="O434" i="79"/>
  <c r="P433" i="79"/>
  <c r="O433" i="79"/>
  <c r="P432" i="79"/>
  <c r="O432" i="79"/>
  <c r="P431" i="79"/>
  <c r="O431" i="79"/>
  <c r="P430" i="79"/>
  <c r="Q430" i="79" s="1"/>
  <c r="O430" i="79"/>
  <c r="P429" i="79"/>
  <c r="O429" i="79"/>
  <c r="P428" i="79"/>
  <c r="O428" i="79"/>
  <c r="P427" i="79"/>
  <c r="O427" i="79"/>
  <c r="P426" i="79"/>
  <c r="Q426" i="79" s="1"/>
  <c r="O426" i="79"/>
  <c r="P425" i="79"/>
  <c r="O425" i="79"/>
  <c r="P424" i="79"/>
  <c r="O424" i="79"/>
  <c r="P423" i="79"/>
  <c r="O423" i="79"/>
  <c r="P422" i="79"/>
  <c r="Q422" i="79" s="1"/>
  <c r="O422" i="79"/>
  <c r="P421" i="79"/>
  <c r="O421" i="79"/>
  <c r="P420" i="79"/>
  <c r="O420" i="79"/>
  <c r="P419" i="79"/>
  <c r="O419" i="79"/>
  <c r="P418" i="79"/>
  <c r="Q418" i="79" s="1"/>
  <c r="O418" i="79"/>
  <c r="P417" i="79"/>
  <c r="O417" i="79"/>
  <c r="P416" i="79"/>
  <c r="O416" i="79"/>
  <c r="P415" i="79"/>
  <c r="O415" i="79"/>
  <c r="P414" i="79"/>
  <c r="P413" i="79"/>
  <c r="P412" i="79"/>
  <c r="P411" i="79"/>
  <c r="O411" i="79"/>
  <c r="P410" i="79"/>
  <c r="Q410" i="79" s="1"/>
  <c r="P409" i="79"/>
  <c r="R409" i="79" s="1"/>
  <c r="P408" i="79"/>
  <c r="P407" i="79"/>
  <c r="R407" i="79" s="1"/>
  <c r="P406" i="79"/>
  <c r="Q406" i="79" s="1"/>
  <c r="O406" i="79"/>
  <c r="P405" i="79"/>
  <c r="O405" i="79"/>
  <c r="P404" i="79"/>
  <c r="Q404" i="79" s="1"/>
  <c r="O404" i="79"/>
  <c r="P403" i="79"/>
  <c r="O403" i="79"/>
  <c r="P402" i="79"/>
  <c r="O402" i="79"/>
  <c r="P401" i="79"/>
  <c r="Q401" i="79" s="1"/>
  <c r="O401" i="79"/>
  <c r="P400" i="79"/>
  <c r="O400" i="79"/>
  <c r="P399" i="79"/>
  <c r="O399" i="79"/>
  <c r="P398" i="79"/>
  <c r="O398" i="79"/>
  <c r="P397" i="79"/>
  <c r="Q397" i="79" s="1"/>
  <c r="O397" i="79"/>
  <c r="P396" i="79"/>
  <c r="P395" i="79"/>
  <c r="P394" i="79"/>
  <c r="P393" i="79"/>
  <c r="Q393" i="79" s="1"/>
  <c r="P392" i="79"/>
  <c r="P391" i="79"/>
  <c r="P390" i="79"/>
  <c r="P389" i="79"/>
  <c r="Q389" i="79" s="1"/>
  <c r="P388" i="79"/>
  <c r="P387" i="79"/>
  <c r="O387" i="79"/>
  <c r="P386" i="79"/>
  <c r="Q386" i="79" s="1"/>
  <c r="P385" i="79"/>
  <c r="P384" i="79"/>
  <c r="R384" i="79" s="1"/>
  <c r="P383" i="79"/>
  <c r="P382" i="79"/>
  <c r="Q382" i="79" s="1"/>
  <c r="P381" i="79"/>
  <c r="P380" i="79"/>
  <c r="O380" i="79"/>
  <c r="P379" i="79"/>
  <c r="Q379" i="79" s="1"/>
  <c r="P378" i="79"/>
  <c r="P377" i="79"/>
  <c r="P376" i="79"/>
  <c r="P375" i="79"/>
  <c r="P374" i="79"/>
  <c r="P373" i="79"/>
  <c r="P372" i="79"/>
  <c r="P371" i="79"/>
  <c r="Q371" i="79" s="1"/>
  <c r="P370" i="79"/>
  <c r="P369" i="79"/>
  <c r="P368" i="79"/>
  <c r="P367" i="79"/>
  <c r="Q367" i="79" s="1"/>
  <c r="P366" i="79"/>
  <c r="P365" i="79"/>
  <c r="P364" i="79"/>
  <c r="Q364" i="79" s="1"/>
  <c r="P363" i="79"/>
  <c r="P362" i="79"/>
  <c r="P361" i="79"/>
  <c r="P360" i="79"/>
  <c r="P359" i="79"/>
  <c r="P358" i="79"/>
  <c r="O358" i="79"/>
  <c r="P357" i="79"/>
  <c r="Q357" i="79" s="1"/>
  <c r="O357" i="79"/>
  <c r="P356" i="79"/>
  <c r="P355" i="79"/>
  <c r="P354" i="79"/>
  <c r="Q354" i="79" s="1"/>
  <c r="O354" i="79"/>
  <c r="P353" i="79"/>
  <c r="O353" i="79"/>
  <c r="P352" i="79"/>
  <c r="P351" i="79"/>
  <c r="Q351" i="79" s="1"/>
  <c r="P350" i="79"/>
  <c r="P349" i="79"/>
  <c r="O349" i="79"/>
  <c r="P348" i="79"/>
  <c r="P347" i="79"/>
  <c r="P346" i="79"/>
  <c r="R346" i="79" s="1"/>
  <c r="P345" i="79"/>
  <c r="P344" i="79"/>
  <c r="P343" i="79"/>
  <c r="O343" i="79"/>
  <c r="P342" i="79"/>
  <c r="P341" i="79"/>
  <c r="Q341" i="79" s="1"/>
  <c r="P340" i="79"/>
  <c r="P339" i="79"/>
  <c r="P338" i="79"/>
  <c r="P337" i="79"/>
  <c r="P336" i="79"/>
  <c r="P335" i="79"/>
  <c r="P334" i="79"/>
  <c r="R334" i="79" s="1"/>
  <c r="P333" i="79"/>
  <c r="P332" i="79"/>
  <c r="P331" i="79"/>
  <c r="P330" i="79"/>
  <c r="P329" i="79"/>
  <c r="Q329" i="79" s="1"/>
  <c r="P328" i="79"/>
  <c r="R328" i="79" s="1"/>
  <c r="P327" i="79"/>
  <c r="P326" i="79"/>
  <c r="R326" i="79" s="1"/>
  <c r="P325" i="79"/>
  <c r="P324" i="79"/>
  <c r="R324" i="79" s="1"/>
  <c r="P323" i="79"/>
  <c r="P322" i="79"/>
  <c r="R322" i="79" s="1"/>
  <c r="P321" i="79"/>
  <c r="Q321" i="79" s="1"/>
  <c r="P320" i="79"/>
  <c r="R320" i="79" s="1"/>
  <c r="P319" i="79"/>
  <c r="P318" i="79"/>
  <c r="Q318" i="79" s="1"/>
  <c r="P317" i="79"/>
  <c r="Q317" i="79" s="1"/>
  <c r="P316" i="79"/>
  <c r="P315" i="79"/>
  <c r="P314" i="79"/>
  <c r="P313" i="79"/>
  <c r="Q313" i="79" s="1"/>
  <c r="P312" i="79"/>
  <c r="R312" i="79" s="1"/>
  <c r="P311" i="79"/>
  <c r="P310" i="79"/>
  <c r="R310" i="79" s="1"/>
  <c r="P309" i="79"/>
  <c r="O309" i="79"/>
  <c r="P308" i="79"/>
  <c r="R308" i="79" s="1"/>
  <c r="P307" i="79"/>
  <c r="Q307" i="79" s="1"/>
  <c r="O307" i="79"/>
  <c r="P306" i="79"/>
  <c r="O306" i="79"/>
  <c r="P305" i="79"/>
  <c r="Q305" i="79" s="1"/>
  <c r="O305" i="79"/>
  <c r="P304" i="79"/>
  <c r="O304" i="79"/>
  <c r="P303" i="79"/>
  <c r="Q303" i="79" s="1"/>
  <c r="O303" i="79"/>
  <c r="P302" i="79"/>
  <c r="O302" i="79"/>
  <c r="P301" i="79"/>
  <c r="O301" i="79"/>
  <c r="P300" i="79"/>
  <c r="Q300" i="79" s="1"/>
  <c r="O300" i="79"/>
  <c r="P299" i="79"/>
  <c r="O299" i="79"/>
  <c r="P298" i="79"/>
  <c r="O298" i="79"/>
  <c r="P297" i="79"/>
  <c r="Q297" i="79" s="1"/>
  <c r="O297" i="79"/>
  <c r="P296" i="79"/>
  <c r="Q296" i="79" s="1"/>
  <c r="O296" i="79"/>
  <c r="P295" i="79"/>
  <c r="O295" i="79"/>
  <c r="P294" i="79"/>
  <c r="O294" i="79"/>
  <c r="P293" i="79"/>
  <c r="O293" i="79"/>
  <c r="P292" i="79"/>
  <c r="Q292" i="79" s="1"/>
  <c r="O292" i="79"/>
  <c r="P291" i="79"/>
  <c r="R291" i="79" s="1"/>
  <c r="P290" i="79"/>
  <c r="P289" i="79"/>
  <c r="Q289" i="79" s="1"/>
  <c r="P288" i="79"/>
  <c r="R288" i="79" s="1"/>
  <c r="P287" i="79"/>
  <c r="R287" i="79" s="1"/>
  <c r="P286" i="79"/>
  <c r="Q286" i="79" s="1"/>
  <c r="P285" i="79"/>
  <c r="Q285" i="79" s="1"/>
  <c r="P284" i="79"/>
  <c r="R284" i="79" s="1"/>
  <c r="P283" i="79"/>
  <c r="R283" i="79" s="1"/>
  <c r="P282" i="79"/>
  <c r="R282" i="79" s="1"/>
  <c r="P281" i="79"/>
  <c r="Q281" i="79" s="1"/>
  <c r="P280" i="79"/>
  <c r="R280" i="79" s="1"/>
  <c r="P279" i="79"/>
  <c r="R279" i="79" s="1"/>
  <c r="P278" i="79"/>
  <c r="R278" i="79" s="1"/>
  <c r="P277" i="79"/>
  <c r="Q277" i="79" s="1"/>
  <c r="P276" i="79"/>
  <c r="R276" i="79" s="1"/>
  <c r="P275" i="79"/>
  <c r="R275" i="79" s="1"/>
  <c r="P274" i="79"/>
  <c r="P273" i="79"/>
  <c r="Q273" i="79" s="1"/>
  <c r="P272" i="79"/>
  <c r="R272" i="79" s="1"/>
  <c r="P271" i="79"/>
  <c r="O271" i="79"/>
  <c r="P270" i="79"/>
  <c r="P269" i="79"/>
  <c r="P268" i="79"/>
  <c r="P267" i="79"/>
  <c r="R267" i="79" s="1"/>
  <c r="P266" i="79"/>
  <c r="P265" i="79"/>
  <c r="P264" i="79"/>
  <c r="P263" i="79"/>
  <c r="P262" i="79"/>
  <c r="P261" i="79"/>
  <c r="P260" i="79"/>
  <c r="O260" i="79"/>
  <c r="P259" i="79"/>
  <c r="Q259" i="79" s="1"/>
  <c r="P258" i="79"/>
  <c r="P257" i="79"/>
  <c r="Q257" i="79" s="1"/>
  <c r="P256" i="79"/>
  <c r="R256" i="79" s="1"/>
  <c r="P255" i="79"/>
  <c r="P254" i="79"/>
  <c r="R254" i="79" s="1"/>
  <c r="P253" i="79"/>
  <c r="R253" i="79" s="1"/>
  <c r="P252" i="79"/>
  <c r="P251" i="79"/>
  <c r="Q251" i="79" s="1"/>
  <c r="O251" i="79"/>
  <c r="P250" i="79"/>
  <c r="R250" i="79" s="1"/>
  <c r="P249" i="79"/>
  <c r="R249" i="79" s="1"/>
  <c r="P248" i="79"/>
  <c r="P247" i="79"/>
  <c r="R247" i="79" s="1"/>
  <c r="P246" i="79"/>
  <c r="R246" i="79" s="1"/>
  <c r="P245" i="79"/>
  <c r="R245" i="79" s="1"/>
  <c r="P244" i="79"/>
  <c r="P243" i="79"/>
  <c r="R243" i="79" s="1"/>
  <c r="P242" i="79"/>
  <c r="Q242" i="79" s="1"/>
  <c r="P241" i="79"/>
  <c r="R241" i="79" s="1"/>
  <c r="P240" i="79"/>
  <c r="P239" i="79"/>
  <c r="R239" i="79" s="1"/>
  <c r="P238" i="79"/>
  <c r="R238" i="79" s="1"/>
  <c r="P237" i="79"/>
  <c r="R237" i="79" s="1"/>
  <c r="P236" i="79"/>
  <c r="P235" i="79"/>
  <c r="R235" i="79" s="1"/>
  <c r="P234" i="79"/>
  <c r="R234" i="79" s="1"/>
  <c r="P233" i="79"/>
  <c r="R233" i="79" s="1"/>
  <c r="P232" i="79"/>
  <c r="P231" i="79"/>
  <c r="R231" i="79" s="1"/>
  <c r="P230" i="79"/>
  <c r="R230" i="79" s="1"/>
  <c r="P229" i="79"/>
  <c r="R229" i="79" s="1"/>
  <c r="P228" i="79"/>
  <c r="P227" i="79"/>
  <c r="R227" i="79" s="1"/>
  <c r="P226" i="79"/>
  <c r="R226" i="79" s="1"/>
  <c r="P225" i="79"/>
  <c r="R225" i="79" s="1"/>
  <c r="P224" i="79"/>
  <c r="P223" i="79"/>
  <c r="R223" i="79" s="1"/>
  <c r="P222" i="79"/>
  <c r="R222" i="79" s="1"/>
  <c r="P221" i="79"/>
  <c r="R221" i="79" s="1"/>
  <c r="P220" i="79"/>
  <c r="P219" i="79"/>
  <c r="R219" i="79" s="1"/>
  <c r="P218" i="79"/>
  <c r="Q218" i="79" s="1"/>
  <c r="P217" i="79"/>
  <c r="R217" i="79" s="1"/>
  <c r="P216" i="79"/>
  <c r="P215" i="79"/>
  <c r="Q215" i="79" s="1"/>
  <c r="O215" i="79"/>
  <c r="P214" i="79"/>
  <c r="Q214" i="79" s="1"/>
  <c r="P213" i="79"/>
  <c r="Q213" i="79" s="1"/>
  <c r="O213" i="79"/>
  <c r="P212" i="79"/>
  <c r="P211" i="79"/>
  <c r="Q211" i="79" s="1"/>
  <c r="O211" i="79"/>
  <c r="P210" i="79"/>
  <c r="O210" i="79"/>
  <c r="P209" i="79"/>
  <c r="Q209" i="79" s="1"/>
  <c r="O209" i="79"/>
  <c r="P208" i="79"/>
  <c r="O208" i="79"/>
  <c r="P207" i="79"/>
  <c r="Q207" i="79" s="1"/>
  <c r="O207" i="79"/>
  <c r="P206" i="79"/>
  <c r="O206" i="79"/>
  <c r="P205" i="79"/>
  <c r="Q205" i="79" s="1"/>
  <c r="O205" i="79"/>
  <c r="P204" i="79"/>
  <c r="O204" i="79"/>
  <c r="P203" i="79"/>
  <c r="Q203" i="79" s="1"/>
  <c r="O203" i="79"/>
  <c r="P202" i="79"/>
  <c r="O202" i="79"/>
  <c r="P201" i="79"/>
  <c r="Q201" i="79" s="1"/>
  <c r="O201" i="79"/>
  <c r="P200" i="79"/>
  <c r="O200" i="79"/>
  <c r="P199" i="79"/>
  <c r="Q199" i="79" s="1"/>
  <c r="O199" i="79"/>
  <c r="P198" i="79"/>
  <c r="O198" i="79"/>
  <c r="P197" i="79"/>
  <c r="Q197" i="79" s="1"/>
  <c r="O197" i="79"/>
  <c r="P196" i="79"/>
  <c r="Q196" i="79" s="1"/>
  <c r="O196" i="79"/>
  <c r="P195" i="79"/>
  <c r="Q195" i="79" s="1"/>
  <c r="O195" i="79"/>
  <c r="P194" i="79"/>
  <c r="O194" i="79"/>
  <c r="P193" i="79"/>
  <c r="Q193" i="79" s="1"/>
  <c r="P192" i="79"/>
  <c r="Q192" i="79" s="1"/>
  <c r="P191" i="79"/>
  <c r="Q191" i="79" s="1"/>
  <c r="O191" i="79"/>
  <c r="P190" i="79"/>
  <c r="Q190" i="79" s="1"/>
  <c r="O190" i="79"/>
  <c r="P189" i="79"/>
  <c r="O189" i="79"/>
  <c r="P188" i="79"/>
  <c r="O188" i="79"/>
  <c r="P187" i="79"/>
  <c r="Q187" i="79" s="1"/>
  <c r="O187" i="79"/>
  <c r="P186" i="79"/>
  <c r="Q186" i="79" s="1"/>
  <c r="O186" i="79"/>
  <c r="P185" i="79"/>
  <c r="P184" i="79"/>
  <c r="P183" i="79"/>
  <c r="Q183" i="79" s="1"/>
  <c r="O183" i="79"/>
  <c r="P182" i="79"/>
  <c r="O182" i="79"/>
  <c r="P181" i="79"/>
  <c r="O181" i="79"/>
  <c r="P180" i="79"/>
  <c r="R180" i="79" s="1"/>
  <c r="P179" i="79"/>
  <c r="R179" i="79" s="1"/>
  <c r="P178" i="79"/>
  <c r="Q178" i="79" s="1"/>
  <c r="P177" i="79"/>
  <c r="Q177" i="79" s="1"/>
  <c r="P176" i="79"/>
  <c r="R176" i="79" s="1"/>
  <c r="P175" i="79"/>
  <c r="R175" i="79" s="1"/>
  <c r="P174" i="79"/>
  <c r="R174" i="79" s="1"/>
  <c r="P173" i="79"/>
  <c r="Q173" i="79" s="1"/>
  <c r="P172" i="79"/>
  <c r="R172" i="79" s="1"/>
  <c r="P171" i="79"/>
  <c r="R171" i="79" s="1"/>
  <c r="P170" i="79"/>
  <c r="R170" i="79" s="1"/>
  <c r="P169" i="79"/>
  <c r="Q169" i="79" s="1"/>
  <c r="P168" i="79"/>
  <c r="R168" i="79" s="1"/>
  <c r="P167" i="79"/>
  <c r="R167" i="79" s="1"/>
  <c r="P166" i="79"/>
  <c r="P165" i="79"/>
  <c r="Q165" i="79" s="1"/>
  <c r="P164" i="79"/>
  <c r="R164" i="79" s="1"/>
  <c r="P163" i="79"/>
  <c r="R163" i="79" s="1"/>
  <c r="P162" i="79"/>
  <c r="R162" i="79" s="1"/>
  <c r="P161" i="79"/>
  <c r="Q161" i="79" s="1"/>
  <c r="P160" i="79"/>
  <c r="R160" i="79" s="1"/>
  <c r="P159" i="79"/>
  <c r="R159" i="79" s="1"/>
  <c r="P158" i="79"/>
  <c r="R158" i="79" s="1"/>
  <c r="P157" i="79"/>
  <c r="Q157" i="79" s="1"/>
  <c r="P156" i="79"/>
  <c r="R156" i="79" s="1"/>
  <c r="P155" i="79"/>
  <c r="R155" i="79" s="1"/>
  <c r="P154" i="79"/>
  <c r="R154" i="79" s="1"/>
  <c r="P153" i="79"/>
  <c r="Q153" i="79" s="1"/>
  <c r="P152" i="79"/>
  <c r="R152" i="79" s="1"/>
  <c r="P151" i="79"/>
  <c r="R151" i="79" s="1"/>
  <c r="P150" i="79"/>
  <c r="P149" i="79"/>
  <c r="Q149" i="79" s="1"/>
  <c r="P148" i="79"/>
  <c r="R148" i="79" s="1"/>
  <c r="P147" i="79"/>
  <c r="R147" i="79" s="1"/>
  <c r="P146" i="79"/>
  <c r="R146" i="79" s="1"/>
  <c r="P145" i="79"/>
  <c r="Q145" i="79" s="1"/>
  <c r="P144" i="79"/>
  <c r="R144" i="79" s="1"/>
  <c r="P143" i="79"/>
  <c r="R143" i="79" s="1"/>
  <c r="P142" i="79"/>
  <c r="Q142" i="79" s="1"/>
  <c r="P141" i="79"/>
  <c r="Q141" i="79" s="1"/>
  <c r="P140" i="79"/>
  <c r="R140" i="79" s="1"/>
  <c r="P139" i="79"/>
  <c r="O139" i="79"/>
  <c r="P138" i="79"/>
  <c r="P137" i="79"/>
  <c r="P136" i="79"/>
  <c r="P135" i="79"/>
  <c r="P134" i="79"/>
  <c r="P133" i="79"/>
  <c r="P132" i="79"/>
  <c r="P131" i="79"/>
  <c r="R131" i="79" s="1"/>
  <c r="P130" i="79"/>
  <c r="P129" i="79"/>
  <c r="P128" i="79"/>
  <c r="P127" i="79"/>
  <c r="P126" i="79"/>
  <c r="P125" i="79"/>
  <c r="P124" i="79"/>
  <c r="P123" i="79"/>
  <c r="Q123" i="79" s="1"/>
  <c r="P122" i="79"/>
  <c r="P121" i="79"/>
  <c r="P120" i="79"/>
  <c r="P119" i="79"/>
  <c r="P118" i="79"/>
  <c r="P117" i="79"/>
  <c r="P116" i="79"/>
  <c r="P115" i="79"/>
  <c r="R115" i="79" s="1"/>
  <c r="P114" i="79"/>
  <c r="P113" i="79"/>
  <c r="P112" i="79"/>
  <c r="P111" i="79"/>
  <c r="P110" i="79"/>
  <c r="P109" i="79"/>
  <c r="P108" i="79"/>
  <c r="P107" i="79"/>
  <c r="Q107" i="79" s="1"/>
  <c r="P106" i="79"/>
  <c r="O106" i="79"/>
  <c r="P105" i="79"/>
  <c r="R105" i="79" s="1"/>
  <c r="P104" i="79"/>
  <c r="Q104" i="79" s="1"/>
  <c r="P103" i="79"/>
  <c r="P102" i="79"/>
  <c r="R102" i="79" s="1"/>
  <c r="P101" i="79"/>
  <c r="O101" i="79"/>
  <c r="P100" i="79"/>
  <c r="Q100" i="79" s="1"/>
  <c r="O100" i="79"/>
  <c r="P99" i="79"/>
  <c r="O99" i="79"/>
  <c r="P98" i="79"/>
  <c r="O98" i="79"/>
  <c r="P97" i="79"/>
  <c r="O97" i="79"/>
  <c r="P96" i="79"/>
  <c r="Q96" i="79" s="1"/>
  <c r="O96" i="79"/>
  <c r="P95" i="79"/>
  <c r="O95" i="79"/>
  <c r="P94" i="79"/>
  <c r="O94" i="79"/>
  <c r="P93" i="79"/>
  <c r="O93" i="79"/>
  <c r="P92" i="79"/>
  <c r="Q92" i="79" s="1"/>
  <c r="O92" i="79"/>
  <c r="P91" i="79"/>
  <c r="O91" i="79"/>
  <c r="P90" i="79"/>
  <c r="O90" i="79"/>
  <c r="P89" i="79"/>
  <c r="Q89" i="79" s="1"/>
  <c r="O89" i="79"/>
  <c r="P88" i="79"/>
  <c r="Q88" i="79" s="1"/>
  <c r="O88" i="79"/>
  <c r="P87" i="79"/>
  <c r="O87" i="79"/>
  <c r="P86" i="79"/>
  <c r="O86" i="79"/>
  <c r="P85" i="79"/>
  <c r="Q85" i="79" s="1"/>
  <c r="O85" i="79"/>
  <c r="P84" i="79"/>
  <c r="Q84" i="79" s="1"/>
  <c r="O84" i="79"/>
  <c r="P83" i="79"/>
  <c r="O83" i="79"/>
  <c r="P82" i="79"/>
  <c r="O82" i="79"/>
  <c r="P81" i="79"/>
  <c r="Q81" i="79" s="1"/>
  <c r="O81" i="79"/>
  <c r="P80" i="79"/>
  <c r="Q80" i="79" s="1"/>
  <c r="O80" i="79"/>
  <c r="P79" i="79"/>
  <c r="O79" i="79"/>
  <c r="P78" i="79"/>
  <c r="Q78" i="79" s="1"/>
  <c r="O78" i="79"/>
  <c r="P77" i="79"/>
  <c r="O77" i="79"/>
  <c r="P76" i="79"/>
  <c r="Q76" i="79" s="1"/>
  <c r="O76" i="79"/>
  <c r="P75" i="79"/>
  <c r="O75" i="79"/>
  <c r="P74" i="79"/>
  <c r="Q74" i="79" s="1"/>
  <c r="O74" i="79"/>
  <c r="P73" i="79"/>
  <c r="Q73" i="79" s="1"/>
  <c r="O73" i="79"/>
  <c r="P72" i="79"/>
  <c r="Q72" i="79" s="1"/>
  <c r="O72" i="79"/>
  <c r="P71" i="79"/>
  <c r="O71" i="79"/>
  <c r="P70" i="79"/>
  <c r="Q70" i="79" s="1"/>
  <c r="O70" i="79"/>
  <c r="P69" i="79"/>
  <c r="O69" i="79"/>
  <c r="P68" i="79"/>
  <c r="O68" i="79"/>
  <c r="P67" i="79"/>
  <c r="Q67" i="79" s="1"/>
  <c r="O67" i="79"/>
  <c r="P66" i="79"/>
  <c r="O66" i="79"/>
  <c r="P65" i="79"/>
  <c r="O65" i="79"/>
  <c r="P64" i="79"/>
  <c r="O64" i="79"/>
  <c r="P63" i="79"/>
  <c r="O63" i="79"/>
  <c r="P62" i="79"/>
  <c r="O62" i="79"/>
  <c r="P61" i="79"/>
  <c r="O61" i="79"/>
  <c r="P60" i="79"/>
  <c r="O60" i="79"/>
  <c r="P59" i="79"/>
  <c r="Q59" i="79" s="1"/>
  <c r="O59" i="79"/>
  <c r="P58" i="79"/>
  <c r="O58" i="79"/>
  <c r="P57" i="79"/>
  <c r="Q57" i="79" s="1"/>
  <c r="O57" i="79"/>
  <c r="P56" i="79"/>
  <c r="O56" i="79"/>
  <c r="P55" i="79"/>
  <c r="Q55" i="79" s="1"/>
  <c r="O55" i="79"/>
  <c r="P54" i="79"/>
  <c r="O54" i="79"/>
  <c r="P53" i="79"/>
  <c r="O53" i="79"/>
  <c r="P52" i="79"/>
  <c r="O52" i="79"/>
  <c r="P51" i="79"/>
  <c r="O51" i="79"/>
  <c r="P50" i="79"/>
  <c r="O50" i="79"/>
  <c r="P49" i="79"/>
  <c r="O49" i="79"/>
  <c r="P48" i="79"/>
  <c r="O48" i="79"/>
  <c r="P47" i="79"/>
  <c r="Q47" i="79" s="1"/>
  <c r="O47" i="79"/>
  <c r="P46" i="79"/>
  <c r="O46" i="79"/>
  <c r="P45" i="79"/>
  <c r="O45" i="79"/>
  <c r="P44" i="79"/>
  <c r="O44" i="79"/>
  <c r="P43" i="79"/>
  <c r="Q43" i="79" s="1"/>
  <c r="O43" i="79"/>
  <c r="P42" i="79"/>
  <c r="O42" i="79"/>
  <c r="P41" i="79"/>
  <c r="O41" i="79"/>
  <c r="P40" i="79"/>
  <c r="O40" i="79"/>
  <c r="P39" i="79"/>
  <c r="Q39" i="79" s="1"/>
  <c r="O39" i="79"/>
  <c r="P38" i="79"/>
  <c r="O38" i="79"/>
  <c r="P37" i="79"/>
  <c r="Q37" i="79" s="1"/>
  <c r="O37" i="79"/>
  <c r="P36" i="79"/>
  <c r="O36" i="79"/>
  <c r="P35" i="79"/>
  <c r="Q35" i="79" s="1"/>
  <c r="O35" i="79"/>
  <c r="P34" i="79"/>
  <c r="O34" i="79"/>
  <c r="P33" i="79"/>
  <c r="O33" i="79"/>
  <c r="P32" i="79"/>
  <c r="O32" i="79"/>
  <c r="P31" i="79"/>
  <c r="Q31" i="79" s="1"/>
  <c r="O31" i="79"/>
  <c r="P30" i="79"/>
  <c r="O30" i="79"/>
  <c r="P29" i="79"/>
  <c r="O29" i="79"/>
  <c r="P28" i="79"/>
  <c r="O28" i="79"/>
  <c r="P27" i="79"/>
  <c r="Q27" i="79" s="1"/>
  <c r="O27" i="79"/>
  <c r="P26" i="79"/>
  <c r="O26" i="79"/>
  <c r="P25" i="79"/>
  <c r="O25" i="79"/>
  <c r="P24" i="79"/>
  <c r="O24" i="79"/>
  <c r="P23" i="79"/>
  <c r="Q23" i="79" s="1"/>
  <c r="O23" i="79"/>
  <c r="P22" i="79"/>
  <c r="O22" i="79"/>
  <c r="P21" i="79"/>
  <c r="O21" i="79"/>
  <c r="P20" i="79"/>
  <c r="O20" i="79"/>
  <c r="P19" i="79"/>
  <c r="Q19" i="79" s="1"/>
  <c r="O19" i="79"/>
  <c r="R1324" i="79" l="1"/>
  <c r="R1291" i="79"/>
  <c r="S1291" i="79" s="1"/>
  <c r="T1291" i="79" s="1"/>
  <c r="Q1515" i="79"/>
  <c r="S1515" i="79" s="1"/>
  <c r="T1515" i="79" s="1"/>
  <c r="R1308" i="79"/>
  <c r="R1298" i="79"/>
  <c r="R1312" i="79"/>
  <c r="S1312" i="79" s="1"/>
  <c r="T1312" i="79" s="1"/>
  <c r="R1398" i="79"/>
  <c r="S1398" i="79" s="1"/>
  <c r="T1398" i="79" s="1"/>
  <c r="Q1234" i="79"/>
  <c r="S1234" i="79" s="1"/>
  <c r="T1234" i="79" s="1"/>
  <c r="Q1416" i="79"/>
  <c r="S1416" i="79" s="1"/>
  <c r="T1416" i="79" s="1"/>
  <c r="R1254" i="79"/>
  <c r="S1254" i="79" s="1"/>
  <c r="T1254" i="79" s="1"/>
  <c r="R1256" i="79"/>
  <c r="Q1259" i="79"/>
  <c r="S1259" i="79" s="1"/>
  <c r="T1259" i="79" s="1"/>
  <c r="R1348" i="79"/>
  <c r="Q1350" i="79"/>
  <c r="S1350" i="79" s="1"/>
  <c r="T1350" i="79" s="1"/>
  <c r="Q1442" i="79"/>
  <c r="S1442" i="79" s="1"/>
  <c r="T1442" i="79" s="1"/>
  <c r="R1251" i="79"/>
  <c r="Q1273" i="79"/>
  <c r="S1273" i="79" s="1"/>
  <c r="T1273" i="79" s="1"/>
  <c r="R1300" i="79"/>
  <c r="S1300" i="79" s="1"/>
  <c r="T1300" i="79" s="1"/>
  <c r="Q1418" i="79"/>
  <c r="S1418" i="79" s="1"/>
  <c r="T1418" i="79" s="1"/>
  <c r="Q1502" i="79"/>
  <c r="S1502" i="79" s="1"/>
  <c r="T1502" i="79" s="1"/>
  <c r="R1334" i="79"/>
  <c r="S1334" i="79" s="1"/>
  <c r="T1334" i="79" s="1"/>
  <c r="R1404" i="79"/>
  <c r="S1404" i="79" s="1"/>
  <c r="T1404" i="79" s="1"/>
  <c r="R1446" i="79"/>
  <c r="S1446" i="79" s="1"/>
  <c r="T1446" i="79" s="1"/>
  <c r="Q1530" i="79"/>
  <c r="S1530" i="79" s="1"/>
  <c r="T1530" i="79" s="1"/>
  <c r="Q1218" i="79"/>
  <c r="S1218" i="79" s="1"/>
  <c r="T1218" i="79" s="1"/>
  <c r="R1297" i="79"/>
  <c r="Q1324" i="79"/>
  <c r="S1324" i="79" s="1"/>
  <c r="T1324" i="79" s="1"/>
  <c r="Q1379" i="79"/>
  <c r="S1379" i="79" s="1"/>
  <c r="T1379" i="79" s="1"/>
  <c r="R1401" i="79"/>
  <c r="R1482" i="79"/>
  <c r="S1482" i="79" s="1"/>
  <c r="T1482" i="79" s="1"/>
  <c r="Q1506" i="79"/>
  <c r="S1506" i="79" s="1"/>
  <c r="T1506" i="79" s="1"/>
  <c r="Q1226" i="79"/>
  <c r="S1226" i="79" s="1"/>
  <c r="T1226" i="79" s="1"/>
  <c r="Q1242" i="79"/>
  <c r="S1242" i="79" s="1"/>
  <c r="T1242" i="79" s="1"/>
  <c r="R1262" i="79"/>
  <c r="S1262" i="79" s="1"/>
  <c r="T1262" i="79" s="1"/>
  <c r="R1264" i="79"/>
  <c r="Q1266" i="79"/>
  <c r="S1266" i="79" s="1"/>
  <c r="T1266" i="79" s="1"/>
  <c r="R1342" i="79"/>
  <c r="R1358" i="79"/>
  <c r="Q1369" i="79"/>
  <c r="S1369" i="79" s="1"/>
  <c r="T1369" i="79" s="1"/>
  <c r="Q1377" i="79"/>
  <c r="S1377" i="79" s="1"/>
  <c r="T1377" i="79" s="1"/>
  <c r="R1417" i="79"/>
  <c r="S1417" i="79" s="1"/>
  <c r="T1417" i="79" s="1"/>
  <c r="R1419" i="79"/>
  <c r="Q1455" i="79"/>
  <c r="S1455" i="79" s="1"/>
  <c r="T1455" i="79" s="1"/>
  <c r="Q1470" i="79"/>
  <c r="S1470" i="79" s="1"/>
  <c r="T1470" i="79" s="1"/>
  <c r="R1486" i="79"/>
  <c r="S1486" i="79" s="1"/>
  <c r="T1486" i="79" s="1"/>
  <c r="R1522" i="79"/>
  <c r="S1522" i="79" s="1"/>
  <c r="T1522" i="79" s="1"/>
  <c r="Q1525" i="79"/>
  <c r="S1525" i="79" s="1"/>
  <c r="T1525" i="79" s="1"/>
  <c r="S1251" i="79"/>
  <c r="T1251" i="79" s="1"/>
  <c r="Q1238" i="79"/>
  <c r="S1238" i="79" s="1"/>
  <c r="T1238" i="79" s="1"/>
  <c r="Q1268" i="79"/>
  <c r="R1284" i="79"/>
  <c r="S1284" i="79" s="1"/>
  <c r="T1284" i="79" s="1"/>
  <c r="Q1371" i="79"/>
  <c r="S1371" i="79" s="1"/>
  <c r="T1371" i="79" s="1"/>
  <c r="Q1440" i="79"/>
  <c r="S1440" i="79" s="1"/>
  <c r="T1440" i="79" s="1"/>
  <c r="Q1479" i="79"/>
  <c r="S1479" i="79" s="1"/>
  <c r="T1479" i="79" s="1"/>
  <c r="Q1230" i="79"/>
  <c r="S1230" i="79" s="1"/>
  <c r="T1230" i="79" s="1"/>
  <c r="R1248" i="79"/>
  <c r="S1248" i="79" s="1"/>
  <c r="T1248" i="79" s="1"/>
  <c r="R1261" i="79"/>
  <c r="S1261" i="79" s="1"/>
  <c r="T1261" i="79" s="1"/>
  <c r="R1265" i="79"/>
  <c r="S1265" i="79" s="1"/>
  <c r="T1265" i="79" s="1"/>
  <c r="Q1342" i="79"/>
  <c r="Q1358" i="79"/>
  <c r="R1363" i="79"/>
  <c r="Q1367" i="79"/>
  <c r="S1367" i="79" s="1"/>
  <c r="T1367" i="79" s="1"/>
  <c r="R1372" i="79"/>
  <c r="S1372" i="79" s="1"/>
  <c r="T1372" i="79" s="1"/>
  <c r="R1432" i="79"/>
  <c r="S1432" i="79" s="1"/>
  <c r="T1432" i="79" s="1"/>
  <c r="R1498" i="79"/>
  <c r="S1498" i="79" s="1"/>
  <c r="T1498" i="79" s="1"/>
  <c r="Q1511" i="79"/>
  <c r="S1511" i="79" s="1"/>
  <c r="T1511" i="79" s="1"/>
  <c r="R1247" i="79"/>
  <c r="Q1249" i="79"/>
  <c r="S1249" i="79" s="1"/>
  <c r="T1249" i="79" s="1"/>
  <c r="Q1271" i="79"/>
  <c r="S1271" i="79" s="1"/>
  <c r="T1271" i="79" s="1"/>
  <c r="R1281" i="79"/>
  <c r="R1287" i="79"/>
  <c r="S1287" i="79" s="1"/>
  <c r="T1287" i="79" s="1"/>
  <c r="R1304" i="79"/>
  <c r="S1304" i="79" s="1"/>
  <c r="T1304" i="79" s="1"/>
  <c r="R1315" i="79"/>
  <c r="S1315" i="79" s="1"/>
  <c r="T1315" i="79" s="1"/>
  <c r="R1329" i="79"/>
  <c r="S1329" i="79" s="1"/>
  <c r="T1329" i="79" s="1"/>
  <c r="R1354" i="79"/>
  <c r="R1356" i="79"/>
  <c r="S1356" i="79" s="1"/>
  <c r="T1356" i="79" s="1"/>
  <c r="R1359" i="79"/>
  <c r="R1368" i="79"/>
  <c r="S1368" i="79" s="1"/>
  <c r="T1368" i="79" s="1"/>
  <c r="Q1373" i="79"/>
  <c r="S1373" i="79" s="1"/>
  <c r="T1373" i="79" s="1"/>
  <c r="Q1375" i="79"/>
  <c r="S1375" i="79" s="1"/>
  <c r="T1375" i="79" s="1"/>
  <c r="Q1388" i="79"/>
  <c r="R1436" i="79"/>
  <c r="S1436" i="79" s="1"/>
  <c r="T1436" i="79" s="1"/>
  <c r="R1459" i="79"/>
  <c r="S1459" i="79" s="1"/>
  <c r="T1459" i="79" s="1"/>
  <c r="R1462" i="79"/>
  <c r="S1462" i="79" s="1"/>
  <c r="T1462" i="79" s="1"/>
  <c r="Q1474" i="79"/>
  <c r="S1474" i="79" s="1"/>
  <c r="T1474" i="79" s="1"/>
  <c r="Q1491" i="79"/>
  <c r="S1491" i="79" s="1"/>
  <c r="T1491" i="79" s="1"/>
  <c r="R1494" i="79"/>
  <c r="S1494" i="79" s="1"/>
  <c r="T1494" i="79" s="1"/>
  <c r="R1526" i="79"/>
  <c r="S1526" i="79" s="1"/>
  <c r="T1526" i="79" s="1"/>
  <c r="Q1529" i="79"/>
  <c r="S1529" i="79" s="1"/>
  <c r="T1529" i="79" s="1"/>
  <c r="Q1222" i="79"/>
  <c r="S1222" i="79" s="1"/>
  <c r="T1222" i="79" s="1"/>
  <c r="R1267" i="79"/>
  <c r="S1267" i="79" s="1"/>
  <c r="T1267" i="79" s="1"/>
  <c r="Q1276" i="79"/>
  <c r="S1276" i="79" s="1"/>
  <c r="T1276" i="79" s="1"/>
  <c r="Q1281" i="79"/>
  <c r="Q1308" i="79"/>
  <c r="R1320" i="79"/>
  <c r="S1320" i="79" s="1"/>
  <c r="T1320" i="79" s="1"/>
  <c r="Q1354" i="79"/>
  <c r="R1360" i="79"/>
  <c r="S1360" i="79" s="1"/>
  <c r="T1360" i="79" s="1"/>
  <c r="R1389" i="79"/>
  <c r="S1389" i="79" s="1"/>
  <c r="T1389" i="79" s="1"/>
  <c r="R1466" i="79"/>
  <c r="S1466" i="79" s="1"/>
  <c r="T1466" i="79" s="1"/>
  <c r="Q1483" i="79"/>
  <c r="S1483" i="79" s="1"/>
  <c r="T1483" i="79" s="1"/>
  <c r="Q1507" i="79"/>
  <c r="S1507" i="79" s="1"/>
  <c r="T1507" i="79" s="1"/>
  <c r="S1268" i="79"/>
  <c r="T1268" i="79" s="1"/>
  <c r="R1275" i="79"/>
  <c r="S1275" i="79" s="1"/>
  <c r="T1275" i="79" s="1"/>
  <c r="R1296" i="79"/>
  <c r="S1296" i="79" s="1"/>
  <c r="T1296" i="79" s="1"/>
  <c r="R1338" i="79"/>
  <c r="S1338" i="79" s="1"/>
  <c r="T1338" i="79" s="1"/>
  <c r="Q1346" i="79"/>
  <c r="S1346" i="79" s="1"/>
  <c r="T1346" i="79" s="1"/>
  <c r="R1365" i="79"/>
  <c r="S1365" i="79" s="1"/>
  <c r="T1365" i="79" s="1"/>
  <c r="R1391" i="79"/>
  <c r="S1391" i="79" s="1"/>
  <c r="T1391" i="79" s="1"/>
  <c r="R1420" i="79"/>
  <c r="S1420" i="79" s="1"/>
  <c r="T1420" i="79" s="1"/>
  <c r="R1510" i="79"/>
  <c r="Q1510" i="79"/>
  <c r="R1519" i="79"/>
  <c r="Q1519" i="79"/>
  <c r="Q1215" i="79"/>
  <c r="S1215" i="79" s="1"/>
  <c r="T1215" i="79" s="1"/>
  <c r="Q1219" i="79"/>
  <c r="S1219" i="79" s="1"/>
  <c r="T1219" i="79" s="1"/>
  <c r="Q1223" i="79"/>
  <c r="S1223" i="79" s="1"/>
  <c r="T1223" i="79" s="1"/>
  <c r="Q1227" i="79"/>
  <c r="S1227" i="79" s="1"/>
  <c r="T1227" i="79" s="1"/>
  <c r="Q1231" i="79"/>
  <c r="S1231" i="79" s="1"/>
  <c r="T1231" i="79" s="1"/>
  <c r="Q1235" i="79"/>
  <c r="S1235" i="79" s="1"/>
  <c r="T1235" i="79" s="1"/>
  <c r="Q1239" i="79"/>
  <c r="S1239" i="79" s="1"/>
  <c r="T1239" i="79" s="1"/>
  <c r="R1269" i="79"/>
  <c r="R1279" i="79"/>
  <c r="R1293" i="79"/>
  <c r="Q1293" i="79"/>
  <c r="R1322" i="79"/>
  <c r="Q1322" i="79"/>
  <c r="R1336" i="79"/>
  <c r="Q1336" i="79"/>
  <c r="R1370" i="79"/>
  <c r="Q1370" i="79"/>
  <c r="R1514" i="79"/>
  <c r="Q1514" i="79"/>
  <c r="R1245" i="79"/>
  <c r="Q1245" i="79"/>
  <c r="R1345" i="79"/>
  <c r="Q1345" i="79"/>
  <c r="R1381" i="79"/>
  <c r="Q1381" i="79"/>
  <c r="Q1501" i="79"/>
  <c r="R1501" i="79"/>
  <c r="R1270" i="79"/>
  <c r="Q1270" i="79"/>
  <c r="R1280" i="79"/>
  <c r="Q1280" i="79"/>
  <c r="R1310" i="79"/>
  <c r="Q1310" i="79"/>
  <c r="R1340" i="79"/>
  <c r="Q1340" i="79"/>
  <c r="S1363" i="79"/>
  <c r="T1363" i="79" s="1"/>
  <c r="R1374" i="79"/>
  <c r="Q1374" i="79"/>
  <c r="R1412" i="79"/>
  <c r="Q1412" i="79"/>
  <c r="R1422" i="79"/>
  <c r="Q1422" i="79"/>
  <c r="R1428" i="79"/>
  <c r="Q1428" i="79"/>
  <c r="R1433" i="79"/>
  <c r="Q1433" i="79"/>
  <c r="R1451" i="79"/>
  <c r="Q1451" i="79"/>
  <c r="Q1458" i="79"/>
  <c r="R1458" i="79"/>
  <c r="R1490" i="79"/>
  <c r="Q1490" i="79"/>
  <c r="R1289" i="79"/>
  <c r="Q1289" i="79"/>
  <c r="R1306" i="79"/>
  <c r="Q1306" i="79"/>
  <c r="R1317" i="79"/>
  <c r="Q1317" i="79"/>
  <c r="R1332" i="79"/>
  <c r="Q1332" i="79"/>
  <c r="R1366" i="79"/>
  <c r="Q1366" i="79"/>
  <c r="R1414" i="79"/>
  <c r="Q1414" i="79"/>
  <c r="R1244" i="79"/>
  <c r="Q1244" i="79"/>
  <c r="R1302" i="79"/>
  <c r="Q1302" i="79"/>
  <c r="R1327" i="79"/>
  <c r="Q1327" i="79"/>
  <c r="R1394" i="79"/>
  <c r="Q1394" i="79"/>
  <c r="Q1410" i="79"/>
  <c r="R1410" i="79"/>
  <c r="Q1426" i="79"/>
  <c r="R1426" i="79"/>
  <c r="R1487" i="79"/>
  <c r="Q1487" i="79"/>
  <c r="Q1497" i="79"/>
  <c r="R1497" i="79"/>
  <c r="R1286" i="79"/>
  <c r="R1349" i="79"/>
  <c r="R1357" i="79"/>
  <c r="R1392" i="79"/>
  <c r="R1395" i="79"/>
  <c r="R1399" i="79"/>
  <c r="R1403" i="79"/>
  <c r="R1424" i="79"/>
  <c r="R1430" i="79"/>
  <c r="R1435" i="79"/>
  <c r="R1445" i="79"/>
  <c r="S1521" i="79"/>
  <c r="T1521" i="79" s="1"/>
  <c r="Q1247" i="79"/>
  <c r="Q1269" i="79"/>
  <c r="R1272" i="79"/>
  <c r="S1272" i="79" s="1"/>
  <c r="T1272" i="79" s="1"/>
  <c r="Q1279" i="79"/>
  <c r="Q1285" i="79"/>
  <c r="S1285" i="79" s="1"/>
  <c r="T1285" i="79" s="1"/>
  <c r="Q1298" i="79"/>
  <c r="S1298" i="79" s="1"/>
  <c r="T1298" i="79" s="1"/>
  <c r="Q1313" i="79"/>
  <c r="S1313" i="79" s="1"/>
  <c r="T1313" i="79" s="1"/>
  <c r="Q1348" i="79"/>
  <c r="Q1351" i="79"/>
  <c r="S1351" i="79" s="1"/>
  <c r="T1351" i="79" s="1"/>
  <c r="Q1392" i="79"/>
  <c r="Q1395" i="79"/>
  <c r="Q1399" i="79"/>
  <c r="Q1405" i="79"/>
  <c r="S1405" i="79" s="1"/>
  <c r="T1405" i="79" s="1"/>
  <c r="Q1437" i="79"/>
  <c r="S1437" i="79" s="1"/>
  <c r="T1437" i="79" s="1"/>
  <c r="Q1447" i="79"/>
  <c r="S1447" i="79" s="1"/>
  <c r="T1447" i="79" s="1"/>
  <c r="R1454" i="79"/>
  <c r="S1454" i="79" s="1"/>
  <c r="T1454" i="79" s="1"/>
  <c r="Q1463" i="79"/>
  <c r="S1463" i="79" s="1"/>
  <c r="T1463" i="79" s="1"/>
  <c r="Q1467" i="79"/>
  <c r="S1467" i="79" s="1"/>
  <c r="T1467" i="79" s="1"/>
  <c r="Q1471" i="79"/>
  <c r="S1471" i="79" s="1"/>
  <c r="T1471" i="79" s="1"/>
  <c r="Q1475" i="79"/>
  <c r="S1475" i="79" s="1"/>
  <c r="T1475" i="79" s="1"/>
  <c r="R1478" i="79"/>
  <c r="S1478" i="79" s="1"/>
  <c r="T1478" i="79" s="1"/>
  <c r="Q1495" i="79"/>
  <c r="S1495" i="79" s="1"/>
  <c r="T1495" i="79" s="1"/>
  <c r="Q1499" i="79"/>
  <c r="S1499" i="79" s="1"/>
  <c r="T1499" i="79" s="1"/>
  <c r="R1505" i="79"/>
  <c r="S1505" i="79" s="1"/>
  <c r="T1505" i="79" s="1"/>
  <c r="R1509" i="79"/>
  <c r="S1509" i="79" s="1"/>
  <c r="T1509" i="79" s="1"/>
  <c r="Q1518" i="79"/>
  <c r="S1518" i="79" s="1"/>
  <c r="T1518" i="79" s="1"/>
  <c r="Q1531" i="79"/>
  <c r="S1531" i="79" s="1"/>
  <c r="T1531" i="79" s="1"/>
  <c r="R1243" i="79"/>
  <c r="R1250" i="79"/>
  <c r="R1253" i="79"/>
  <c r="S1253" i="79" s="1"/>
  <c r="T1253" i="79" s="1"/>
  <c r="R1274" i="79"/>
  <c r="R1282" i="79"/>
  <c r="S1282" i="79" s="1"/>
  <c r="T1282" i="79" s="1"/>
  <c r="R1380" i="79"/>
  <c r="S1380" i="79" s="1"/>
  <c r="T1380" i="79" s="1"/>
  <c r="R1383" i="79"/>
  <c r="S1383" i="79" s="1"/>
  <c r="T1383" i="79" s="1"/>
  <c r="R1396" i="79"/>
  <c r="S1396" i="79" s="1"/>
  <c r="T1396" i="79" s="1"/>
  <c r="R1397" i="79"/>
  <c r="S1397" i="79" s="1"/>
  <c r="T1397" i="79" s="1"/>
  <c r="R1400" i="79"/>
  <c r="S1400" i="79" s="1"/>
  <c r="T1400" i="79" s="1"/>
  <c r="R1402" i="79"/>
  <c r="S1402" i="79" s="1"/>
  <c r="T1402" i="79" s="1"/>
  <c r="R1406" i="79"/>
  <c r="S1406" i="79" s="1"/>
  <c r="T1406" i="79" s="1"/>
  <c r="R1407" i="79"/>
  <c r="S1407" i="79" s="1"/>
  <c r="T1407" i="79" s="1"/>
  <c r="Q1409" i="79"/>
  <c r="S1409" i="79" s="1"/>
  <c r="T1409" i="79" s="1"/>
  <c r="R1411" i="79"/>
  <c r="R1413" i="79"/>
  <c r="S1413" i="79" s="1"/>
  <c r="T1413" i="79" s="1"/>
  <c r="Q1419" i="79"/>
  <c r="R1423" i="79"/>
  <c r="Q1425" i="79"/>
  <c r="S1425" i="79" s="1"/>
  <c r="T1425" i="79" s="1"/>
  <c r="R1427" i="79"/>
  <c r="R1429" i="79"/>
  <c r="S1429" i="79" s="1"/>
  <c r="T1429" i="79" s="1"/>
  <c r="Q1431" i="79"/>
  <c r="S1431" i="79" s="1"/>
  <c r="T1431" i="79" s="1"/>
  <c r="R1434" i="79"/>
  <c r="S1434" i="79" s="1"/>
  <c r="T1434" i="79" s="1"/>
  <c r="R1444" i="79"/>
  <c r="R1450" i="79"/>
  <c r="S1450" i="79" s="1"/>
  <c r="T1450" i="79" s="1"/>
  <c r="Q1503" i="79"/>
  <c r="S1503" i="79" s="1"/>
  <c r="T1503" i="79" s="1"/>
  <c r="R1513" i="79"/>
  <c r="S1513" i="79" s="1"/>
  <c r="T1513" i="79" s="1"/>
  <c r="R1517" i="79"/>
  <c r="S1517" i="79" s="1"/>
  <c r="T1517" i="79" s="1"/>
  <c r="R1216" i="79"/>
  <c r="Q1216" i="79"/>
  <c r="R1220" i="79"/>
  <c r="Q1220" i="79"/>
  <c r="R1309" i="79"/>
  <c r="Q1309" i="79"/>
  <c r="R1325" i="79"/>
  <c r="Q1325" i="79"/>
  <c r="R1339" i="79"/>
  <c r="Q1339" i="79"/>
  <c r="Q1224" i="79"/>
  <c r="S1224" i="79" s="1"/>
  <c r="T1224" i="79" s="1"/>
  <c r="Q1228" i="79"/>
  <c r="S1228" i="79" s="1"/>
  <c r="T1228" i="79" s="1"/>
  <c r="Q1232" i="79"/>
  <c r="S1232" i="79" s="1"/>
  <c r="T1232" i="79" s="1"/>
  <c r="Q1236" i="79"/>
  <c r="S1236" i="79" s="1"/>
  <c r="T1236" i="79" s="1"/>
  <c r="Q1240" i="79"/>
  <c r="S1240" i="79" s="1"/>
  <c r="T1240" i="79" s="1"/>
  <c r="Q1243" i="79"/>
  <c r="Q1246" i="79"/>
  <c r="S1246" i="79" s="1"/>
  <c r="T1246" i="79" s="1"/>
  <c r="Q1250" i="79"/>
  <c r="R1255" i="79"/>
  <c r="S1255" i="79" s="1"/>
  <c r="T1255" i="79" s="1"/>
  <c r="R1263" i="79"/>
  <c r="S1263" i="79" s="1"/>
  <c r="T1263" i="79" s="1"/>
  <c r="Q1274" i="79"/>
  <c r="Q1277" i="79"/>
  <c r="S1277" i="79" s="1"/>
  <c r="T1277" i="79" s="1"/>
  <c r="R1288" i="79"/>
  <c r="Q1288" i="79"/>
  <c r="R1299" i="79"/>
  <c r="Q1299" i="79"/>
  <c r="R1307" i="79"/>
  <c r="Q1307" i="79"/>
  <c r="R1314" i="79"/>
  <c r="R1323" i="79"/>
  <c r="Q1323" i="79"/>
  <c r="R1337" i="79"/>
  <c r="Q1337" i="79"/>
  <c r="R1347" i="79"/>
  <c r="R1355" i="79"/>
  <c r="R1361" i="79"/>
  <c r="Q1361" i="79"/>
  <c r="R1290" i="79"/>
  <c r="Q1290" i="79"/>
  <c r="R1301" i="79"/>
  <c r="Q1301" i="79"/>
  <c r="R1328" i="79"/>
  <c r="Q1328" i="79"/>
  <c r="R1352" i="79"/>
  <c r="Q1352" i="79"/>
  <c r="Q1217" i="79"/>
  <c r="S1217" i="79" s="1"/>
  <c r="T1217" i="79" s="1"/>
  <c r="Q1221" i="79"/>
  <c r="S1221" i="79" s="1"/>
  <c r="T1221" i="79" s="1"/>
  <c r="Q1225" i="79"/>
  <c r="S1225" i="79" s="1"/>
  <c r="T1225" i="79" s="1"/>
  <c r="Q1229" i="79"/>
  <c r="S1229" i="79" s="1"/>
  <c r="T1229" i="79" s="1"/>
  <c r="Q1233" i="79"/>
  <c r="S1233" i="79" s="1"/>
  <c r="T1233" i="79" s="1"/>
  <c r="Q1237" i="79"/>
  <c r="S1237" i="79" s="1"/>
  <c r="T1237" i="79" s="1"/>
  <c r="Q1241" i="79"/>
  <c r="S1241" i="79" s="1"/>
  <c r="T1241" i="79" s="1"/>
  <c r="R1252" i="79"/>
  <c r="S1252" i="79" s="1"/>
  <c r="T1252" i="79" s="1"/>
  <c r="Q1256" i="79"/>
  <c r="Q1257" i="79"/>
  <c r="S1257" i="79" s="1"/>
  <c r="T1257" i="79" s="1"/>
  <c r="R1258" i="79"/>
  <c r="S1258" i="79" s="1"/>
  <c r="T1258" i="79" s="1"/>
  <c r="R1260" i="79"/>
  <c r="S1260" i="79" s="1"/>
  <c r="T1260" i="79" s="1"/>
  <c r="Q1264" i="79"/>
  <c r="R1283" i="79"/>
  <c r="Q1283" i="79"/>
  <c r="R1294" i="79"/>
  <c r="Q1294" i="79"/>
  <c r="R1305" i="79"/>
  <c r="Q1305" i="79"/>
  <c r="R1318" i="79"/>
  <c r="Q1318" i="79"/>
  <c r="R1321" i="79"/>
  <c r="Q1321" i="79"/>
  <c r="R1335" i="79"/>
  <c r="Q1335" i="79"/>
  <c r="R1343" i="79"/>
  <c r="Q1343" i="79"/>
  <c r="R1278" i="79"/>
  <c r="Q1278" i="79"/>
  <c r="R1292" i="79"/>
  <c r="Q1292" i="79"/>
  <c r="R1303" i="79"/>
  <c r="Q1303" i="79"/>
  <c r="R1311" i="79"/>
  <c r="Q1311" i="79"/>
  <c r="R1316" i="79"/>
  <c r="Q1316" i="79"/>
  <c r="R1330" i="79"/>
  <c r="Q1330" i="79"/>
  <c r="R1333" i="79"/>
  <c r="Q1333" i="79"/>
  <c r="R1341" i="79"/>
  <c r="Q1341" i="79"/>
  <c r="R1364" i="79"/>
  <c r="R1378" i="79"/>
  <c r="S1378" i="79" s="1"/>
  <c r="T1378" i="79" s="1"/>
  <c r="Q1286" i="79"/>
  <c r="Q1295" i="79"/>
  <c r="S1295" i="79" s="1"/>
  <c r="T1295" i="79" s="1"/>
  <c r="Q1297" i="79"/>
  <c r="Q1314" i="79"/>
  <c r="Q1319" i="79"/>
  <c r="S1319" i="79" s="1"/>
  <c r="T1319" i="79" s="1"/>
  <c r="Q1326" i="79"/>
  <c r="S1326" i="79" s="1"/>
  <c r="T1326" i="79" s="1"/>
  <c r="Q1331" i="79"/>
  <c r="S1331" i="79" s="1"/>
  <c r="T1331" i="79" s="1"/>
  <c r="Q1344" i="79"/>
  <c r="S1344" i="79" s="1"/>
  <c r="T1344" i="79" s="1"/>
  <c r="Q1347" i="79"/>
  <c r="Q1349" i="79"/>
  <c r="Q1353" i="79"/>
  <c r="S1353" i="79" s="1"/>
  <c r="T1353" i="79" s="1"/>
  <c r="Q1355" i="79"/>
  <c r="Q1357" i="79"/>
  <c r="Q1359" i="79"/>
  <c r="Q1362" i="79"/>
  <c r="S1362" i="79" s="1"/>
  <c r="T1362" i="79" s="1"/>
  <c r="Q1364" i="79"/>
  <c r="R1376" i="79"/>
  <c r="S1376" i="79" s="1"/>
  <c r="T1376" i="79" s="1"/>
  <c r="R1382" i="79"/>
  <c r="S1382" i="79" s="1"/>
  <c r="T1382" i="79" s="1"/>
  <c r="R1384" i="79"/>
  <c r="S1384" i="79" s="1"/>
  <c r="T1384" i="79" s="1"/>
  <c r="R1385" i="79"/>
  <c r="S1385" i="79" s="1"/>
  <c r="T1385" i="79" s="1"/>
  <c r="R1386" i="79"/>
  <c r="S1386" i="79" s="1"/>
  <c r="T1386" i="79" s="1"/>
  <c r="R1387" i="79"/>
  <c r="S1387" i="79" s="1"/>
  <c r="T1387" i="79" s="1"/>
  <c r="R1388" i="79"/>
  <c r="R1390" i="79"/>
  <c r="S1390" i="79" s="1"/>
  <c r="T1390" i="79" s="1"/>
  <c r="R1393" i="79"/>
  <c r="Q1393" i="79"/>
  <c r="S1423" i="79"/>
  <c r="T1423" i="79" s="1"/>
  <c r="R1439" i="79"/>
  <c r="S1439" i="79" s="1"/>
  <c r="T1439" i="79" s="1"/>
  <c r="R1443" i="79"/>
  <c r="S1443" i="79" s="1"/>
  <c r="T1443" i="79" s="1"/>
  <c r="R1476" i="79"/>
  <c r="Q1476" i="79"/>
  <c r="R1480" i="79"/>
  <c r="Q1480" i="79"/>
  <c r="R1484" i="79"/>
  <c r="Q1484" i="79"/>
  <c r="R1500" i="79"/>
  <c r="Q1500" i="79"/>
  <c r="R1508" i="79"/>
  <c r="Q1508" i="79"/>
  <c r="R1516" i="79"/>
  <c r="Q1516" i="79"/>
  <c r="Q1401" i="79"/>
  <c r="S1401" i="79" s="1"/>
  <c r="T1401" i="79" s="1"/>
  <c r="Q1403" i="79"/>
  <c r="Q1408" i="79"/>
  <c r="S1408" i="79" s="1"/>
  <c r="T1408" i="79" s="1"/>
  <c r="Q1411" i="79"/>
  <c r="Q1415" i="79"/>
  <c r="S1415" i="79" s="1"/>
  <c r="T1415" i="79" s="1"/>
  <c r="Q1421" i="79"/>
  <c r="S1421" i="79" s="1"/>
  <c r="T1421" i="79" s="1"/>
  <c r="Q1424" i="79"/>
  <c r="Q1427" i="79"/>
  <c r="Q1430" i="79"/>
  <c r="Q1435" i="79"/>
  <c r="Q1438" i="79"/>
  <c r="S1438" i="79" s="1"/>
  <c r="T1438" i="79" s="1"/>
  <c r="Q1441" i="79"/>
  <c r="S1441" i="79" s="1"/>
  <c r="T1441" i="79" s="1"/>
  <c r="Q1444" i="79"/>
  <c r="R1449" i="79"/>
  <c r="Q1449" i="79"/>
  <c r="R1453" i="79"/>
  <c r="Q1453" i="79"/>
  <c r="R1456" i="79"/>
  <c r="Q1456" i="79"/>
  <c r="R1468" i="79"/>
  <c r="Q1468" i="79"/>
  <c r="R1488" i="79"/>
  <c r="Q1488" i="79"/>
  <c r="R1460" i="79"/>
  <c r="Q1460" i="79"/>
  <c r="R1492" i="79"/>
  <c r="Q1492" i="79"/>
  <c r="R1496" i="79"/>
  <c r="Q1496" i="79"/>
  <c r="R1504" i="79"/>
  <c r="Q1504" i="79"/>
  <c r="R1512" i="79"/>
  <c r="Q1512" i="79"/>
  <c r="Q1445" i="79"/>
  <c r="Q1448" i="79"/>
  <c r="S1448" i="79" s="1"/>
  <c r="T1448" i="79" s="1"/>
  <c r="Q1452" i="79"/>
  <c r="S1452" i="79" s="1"/>
  <c r="T1452" i="79" s="1"/>
  <c r="R1464" i="79"/>
  <c r="Q1464" i="79"/>
  <c r="R1472" i="79"/>
  <c r="Q1472" i="79"/>
  <c r="Q1520" i="79"/>
  <c r="S1520" i="79" s="1"/>
  <c r="T1520" i="79" s="1"/>
  <c r="R1523" i="79"/>
  <c r="S1523" i="79" s="1"/>
  <c r="T1523" i="79" s="1"/>
  <c r="Q1524" i="79"/>
  <c r="S1524" i="79" s="1"/>
  <c r="T1524" i="79" s="1"/>
  <c r="R1527" i="79"/>
  <c r="S1527" i="79" s="1"/>
  <c r="T1527" i="79" s="1"/>
  <c r="Q1528" i="79"/>
  <c r="S1528" i="79" s="1"/>
  <c r="T1528" i="79" s="1"/>
  <c r="Q1532" i="79"/>
  <c r="S1532" i="79" s="1"/>
  <c r="T1532" i="79" s="1"/>
  <c r="Q1457" i="79"/>
  <c r="S1457" i="79" s="1"/>
  <c r="T1457" i="79" s="1"/>
  <c r="Q1461" i="79"/>
  <c r="S1461" i="79" s="1"/>
  <c r="T1461" i="79" s="1"/>
  <c r="Q1465" i="79"/>
  <c r="S1465" i="79" s="1"/>
  <c r="T1465" i="79" s="1"/>
  <c r="Q1469" i="79"/>
  <c r="S1469" i="79" s="1"/>
  <c r="T1469" i="79" s="1"/>
  <c r="Q1473" i="79"/>
  <c r="S1473" i="79" s="1"/>
  <c r="T1473" i="79" s="1"/>
  <c r="Q1477" i="79"/>
  <c r="S1477" i="79" s="1"/>
  <c r="T1477" i="79" s="1"/>
  <c r="Q1481" i="79"/>
  <c r="S1481" i="79" s="1"/>
  <c r="T1481" i="79" s="1"/>
  <c r="Q1485" i="79"/>
  <c r="S1485" i="79" s="1"/>
  <c r="T1485" i="79" s="1"/>
  <c r="Q1489" i="79"/>
  <c r="S1489" i="79" s="1"/>
  <c r="T1489" i="79" s="1"/>
  <c r="Q1493" i="79"/>
  <c r="S1493" i="79" s="1"/>
  <c r="T1493" i="79" s="1"/>
  <c r="R848" i="79"/>
  <c r="S848" i="79" s="1"/>
  <c r="T848" i="79" s="1"/>
  <c r="Q956" i="79"/>
  <c r="S956" i="79" s="1"/>
  <c r="T956" i="79" s="1"/>
  <c r="R218" i="79"/>
  <c r="S218" i="79" s="1"/>
  <c r="T218" i="79" s="1"/>
  <c r="R850" i="79"/>
  <c r="R854" i="79"/>
  <c r="R904" i="79"/>
  <c r="R906" i="79"/>
  <c r="R1139" i="79"/>
  <c r="R1053" i="79"/>
  <c r="S1053" i="79" s="1"/>
  <c r="T1053" i="79" s="1"/>
  <c r="R1214" i="79"/>
  <c r="Q1070" i="79"/>
  <c r="S1070" i="79" s="1"/>
  <c r="T1070" i="79" s="1"/>
  <c r="R998" i="79"/>
  <c r="Q1029" i="79"/>
  <c r="S1029" i="79" s="1"/>
  <c r="T1029" i="79" s="1"/>
  <c r="R29" i="79"/>
  <c r="R1010" i="79"/>
  <c r="S1010" i="79" s="1"/>
  <c r="T1010" i="79" s="1"/>
  <c r="R1165" i="79"/>
  <c r="S1165" i="79" s="1"/>
  <c r="T1165" i="79" s="1"/>
  <c r="R1193" i="79"/>
  <c r="R1131" i="79"/>
  <c r="R1209" i="79"/>
  <c r="R397" i="79"/>
  <c r="S397" i="79" s="1"/>
  <c r="T397" i="79" s="1"/>
  <c r="Q992" i="79"/>
  <c r="S992" i="79" s="1"/>
  <c r="T992" i="79" s="1"/>
  <c r="Q1094" i="79"/>
  <c r="S1094" i="79" s="1"/>
  <c r="T1094" i="79" s="1"/>
  <c r="Q979" i="79"/>
  <c r="S979" i="79" s="1"/>
  <c r="T979" i="79" s="1"/>
  <c r="Q1018" i="79"/>
  <c r="S1018" i="79" s="1"/>
  <c r="T1018" i="79" s="1"/>
  <c r="Q1131" i="79"/>
  <c r="R1133" i="79"/>
  <c r="R1151" i="79"/>
  <c r="S1151" i="79" s="1"/>
  <c r="T1151" i="79" s="1"/>
  <c r="Q1193" i="79"/>
  <c r="R1201" i="79"/>
  <c r="S1201" i="79" s="1"/>
  <c r="T1201" i="79" s="1"/>
  <c r="R1093" i="79"/>
  <c r="S1093" i="79" s="1"/>
  <c r="T1093" i="79" s="1"/>
  <c r="Q158" i="79"/>
  <c r="S158" i="79" s="1"/>
  <c r="T158" i="79" s="1"/>
  <c r="R188" i="79"/>
  <c r="R192" i="79"/>
  <c r="S192" i="79" s="1"/>
  <c r="T192" i="79" s="1"/>
  <c r="R941" i="79"/>
  <c r="S941" i="79" s="1"/>
  <c r="T941" i="79" s="1"/>
  <c r="Q951" i="79"/>
  <c r="S951" i="79" s="1"/>
  <c r="T951" i="79" s="1"/>
  <c r="R962" i="79"/>
  <c r="S962" i="79" s="1"/>
  <c r="T962" i="79" s="1"/>
  <c r="Q987" i="79"/>
  <c r="S987" i="79" s="1"/>
  <c r="T987" i="79" s="1"/>
  <c r="R990" i="79"/>
  <c r="S990" i="79" s="1"/>
  <c r="T990" i="79" s="1"/>
  <c r="Q996" i="79"/>
  <c r="S996" i="79" s="1"/>
  <c r="T996" i="79" s="1"/>
  <c r="Q998" i="79"/>
  <c r="Q1017" i="79"/>
  <c r="S1017" i="79" s="1"/>
  <c r="T1017" i="79" s="1"/>
  <c r="Q1068" i="79"/>
  <c r="S1068" i="79" s="1"/>
  <c r="T1068" i="79" s="1"/>
  <c r="Q1100" i="79"/>
  <c r="S1100" i="79" s="1"/>
  <c r="T1100" i="79" s="1"/>
  <c r="R1149" i="79"/>
  <c r="R379" i="79"/>
  <c r="S379" i="79" s="1"/>
  <c r="T379" i="79" s="1"/>
  <c r="Q669" i="79"/>
  <c r="S669" i="79" s="1"/>
  <c r="T669" i="79" s="1"/>
  <c r="R671" i="79"/>
  <c r="R841" i="79"/>
  <c r="R864" i="79"/>
  <c r="S864" i="79" s="1"/>
  <c r="T864" i="79" s="1"/>
  <c r="R909" i="79"/>
  <c r="S909" i="79" s="1"/>
  <c r="T909" i="79" s="1"/>
  <c r="Q924" i="79"/>
  <c r="S924" i="79" s="1"/>
  <c r="T924" i="79" s="1"/>
  <c r="R927" i="79"/>
  <c r="S927" i="79" s="1"/>
  <c r="T927" i="79" s="1"/>
  <c r="Q937" i="79"/>
  <c r="S937" i="79" s="1"/>
  <c r="T937" i="79" s="1"/>
  <c r="R940" i="79"/>
  <c r="R1044" i="79"/>
  <c r="Q1063" i="79"/>
  <c r="S1063" i="79" s="1"/>
  <c r="T1063" i="79" s="1"/>
  <c r="R1085" i="79"/>
  <c r="S1085" i="79" s="1"/>
  <c r="T1085" i="79" s="1"/>
  <c r="R1123" i="79"/>
  <c r="S1123" i="79" s="1"/>
  <c r="T1123" i="79" s="1"/>
  <c r="R1147" i="79"/>
  <c r="S1147" i="79" s="1"/>
  <c r="T1147" i="79" s="1"/>
  <c r="R1177" i="79"/>
  <c r="S1177" i="79" s="1"/>
  <c r="T1177" i="79" s="1"/>
  <c r="R1189" i="79"/>
  <c r="S1189" i="79" s="1"/>
  <c r="T1189" i="79" s="1"/>
  <c r="Q1209" i="79"/>
  <c r="R946" i="79"/>
  <c r="R948" i="79"/>
  <c r="Q973" i="79"/>
  <c r="S973" i="79" s="1"/>
  <c r="T973" i="79" s="1"/>
  <c r="Q976" i="79"/>
  <c r="S976" i="79" s="1"/>
  <c r="T976" i="79" s="1"/>
  <c r="Q1007" i="79"/>
  <c r="S1007" i="79" s="1"/>
  <c r="T1007" i="79" s="1"/>
  <c r="Q1024" i="79"/>
  <c r="S1024" i="79" s="1"/>
  <c r="T1024" i="79" s="1"/>
  <c r="R1041" i="79"/>
  <c r="S1041" i="79" s="1"/>
  <c r="T1041" i="79" s="1"/>
  <c r="Q1044" i="79"/>
  <c r="R1181" i="79"/>
  <c r="S1181" i="79" s="1"/>
  <c r="T1181" i="79" s="1"/>
  <c r="R1197" i="79"/>
  <c r="S1197" i="79" s="1"/>
  <c r="T1197" i="79" s="1"/>
  <c r="R195" i="79"/>
  <c r="S195" i="79" s="1"/>
  <c r="T195" i="79" s="1"/>
  <c r="R197" i="79"/>
  <c r="S197" i="79" s="1"/>
  <c r="T197" i="79" s="1"/>
  <c r="R207" i="79"/>
  <c r="S207" i="79" s="1"/>
  <c r="T207" i="79" s="1"/>
  <c r="R211" i="79"/>
  <c r="S211" i="79" s="1"/>
  <c r="T211" i="79" s="1"/>
  <c r="R917" i="79"/>
  <c r="S917" i="79" s="1"/>
  <c r="T917" i="79" s="1"/>
  <c r="R919" i="79"/>
  <c r="S919" i="79" s="1"/>
  <c r="T919" i="79" s="1"/>
  <c r="R932" i="79"/>
  <c r="S932" i="79" s="1"/>
  <c r="T932" i="79" s="1"/>
  <c r="R1031" i="79"/>
  <c r="S1031" i="79" s="1"/>
  <c r="T1031" i="79" s="1"/>
  <c r="R1045" i="79"/>
  <c r="S1045" i="79" s="1"/>
  <c r="T1045" i="79" s="1"/>
  <c r="R1080" i="79"/>
  <c r="S1080" i="79" s="1"/>
  <c r="T1080" i="79" s="1"/>
  <c r="R1096" i="79"/>
  <c r="S1096" i="79" s="1"/>
  <c r="T1096" i="79" s="1"/>
  <c r="R1104" i="79"/>
  <c r="S1104" i="79" s="1"/>
  <c r="T1104" i="79" s="1"/>
  <c r="R1106" i="79"/>
  <c r="S1106" i="79" s="1"/>
  <c r="T1106" i="79" s="1"/>
  <c r="R1135" i="79"/>
  <c r="S1135" i="79" s="1"/>
  <c r="T1135" i="79" s="1"/>
  <c r="R1173" i="79"/>
  <c r="S1173" i="79" s="1"/>
  <c r="T1173" i="79" s="1"/>
  <c r="R1205" i="79"/>
  <c r="S1205" i="79" s="1"/>
  <c r="T1205" i="79" s="1"/>
  <c r="Q1212" i="79"/>
  <c r="S1212" i="79" s="1"/>
  <c r="T1212" i="79" s="1"/>
  <c r="R858" i="79"/>
  <c r="R905" i="79"/>
  <c r="S905" i="79" s="1"/>
  <c r="T905" i="79" s="1"/>
  <c r="R960" i="79"/>
  <c r="S960" i="79" s="1"/>
  <c r="T960" i="79" s="1"/>
  <c r="R967" i="79"/>
  <c r="Q980" i="79"/>
  <c r="S980" i="79" s="1"/>
  <c r="T980" i="79" s="1"/>
  <c r="R1002" i="79"/>
  <c r="Q1015" i="79"/>
  <c r="S1015" i="79" s="1"/>
  <c r="T1015" i="79" s="1"/>
  <c r="Q1023" i="79"/>
  <c r="S1023" i="79" s="1"/>
  <c r="T1023" i="79" s="1"/>
  <c r="Q1032" i="79"/>
  <c r="S1032" i="79" s="1"/>
  <c r="T1032" i="79" s="1"/>
  <c r="R1048" i="79"/>
  <c r="Q1078" i="79"/>
  <c r="S1078" i="79" s="1"/>
  <c r="T1078" i="79" s="1"/>
  <c r="Q1084" i="79"/>
  <c r="S1084" i="79" s="1"/>
  <c r="T1084" i="79" s="1"/>
  <c r="R1115" i="79"/>
  <c r="S1115" i="79" s="1"/>
  <c r="T1115" i="79" s="1"/>
  <c r="Q1139" i="79"/>
  <c r="R1141" i="79"/>
  <c r="R1143" i="79"/>
  <c r="S1143" i="79" s="1"/>
  <c r="T1143" i="79" s="1"/>
  <c r="R1155" i="79"/>
  <c r="S1155" i="79" s="1"/>
  <c r="T1155" i="79" s="1"/>
  <c r="R1169" i="79"/>
  <c r="S1169" i="79" s="1"/>
  <c r="T1169" i="79" s="1"/>
  <c r="R1185" i="79"/>
  <c r="S1185" i="79" s="1"/>
  <c r="T1185" i="79" s="1"/>
  <c r="R876" i="79"/>
  <c r="S876" i="79" s="1"/>
  <c r="T876" i="79" s="1"/>
  <c r="Q920" i="79"/>
  <c r="S920" i="79" s="1"/>
  <c r="T920" i="79" s="1"/>
  <c r="R923" i="79"/>
  <c r="S923" i="79" s="1"/>
  <c r="T923" i="79" s="1"/>
  <c r="Q928" i="79"/>
  <c r="S928" i="79" s="1"/>
  <c r="T928" i="79" s="1"/>
  <c r="R931" i="79"/>
  <c r="S931" i="79" s="1"/>
  <c r="T931" i="79" s="1"/>
  <c r="Q933" i="79"/>
  <c r="S933" i="79" s="1"/>
  <c r="T933" i="79" s="1"/>
  <c r="R936" i="79"/>
  <c r="S936" i="79" s="1"/>
  <c r="T936" i="79" s="1"/>
  <c r="R968" i="79"/>
  <c r="S968" i="79" s="1"/>
  <c r="T968" i="79" s="1"/>
  <c r="Q983" i="79"/>
  <c r="S983" i="79" s="1"/>
  <c r="T983" i="79" s="1"/>
  <c r="R986" i="79"/>
  <c r="S986" i="79" s="1"/>
  <c r="T986" i="79" s="1"/>
  <c r="Q1002" i="79"/>
  <c r="Q1008" i="79"/>
  <c r="S1008" i="79" s="1"/>
  <c r="T1008" i="79" s="1"/>
  <c r="Q1021" i="79"/>
  <c r="S1021" i="79" s="1"/>
  <c r="T1021" i="79" s="1"/>
  <c r="Q1048" i="79"/>
  <c r="R1069" i="79"/>
  <c r="S1069" i="79" s="1"/>
  <c r="T1069" i="79" s="1"/>
  <c r="Q1086" i="79"/>
  <c r="S1086" i="79" s="1"/>
  <c r="T1086" i="79" s="1"/>
  <c r="R1108" i="79"/>
  <c r="S1108" i="79" s="1"/>
  <c r="T1108" i="79" s="1"/>
  <c r="R1159" i="79"/>
  <c r="S1159" i="79" s="1"/>
  <c r="T1159" i="79" s="1"/>
  <c r="R194" i="79"/>
  <c r="R913" i="79"/>
  <c r="S913" i="79" s="1"/>
  <c r="T913" i="79" s="1"/>
  <c r="R947" i="79"/>
  <c r="S947" i="79" s="1"/>
  <c r="T947" i="79" s="1"/>
  <c r="R949" i="79"/>
  <c r="S949" i="79" s="1"/>
  <c r="T949" i="79" s="1"/>
  <c r="R958" i="79"/>
  <c r="S958" i="79" s="1"/>
  <c r="T958" i="79" s="1"/>
  <c r="R982" i="79"/>
  <c r="S982" i="79" s="1"/>
  <c r="T982" i="79" s="1"/>
  <c r="R1000" i="79"/>
  <c r="S1000" i="79" s="1"/>
  <c r="T1000" i="79" s="1"/>
  <c r="R1049" i="79"/>
  <c r="S1049" i="79" s="1"/>
  <c r="T1049" i="79" s="1"/>
  <c r="R1102" i="79"/>
  <c r="S1102" i="79" s="1"/>
  <c r="T1102" i="79" s="1"/>
  <c r="R1137" i="79"/>
  <c r="S1137" i="79" s="1"/>
  <c r="T1137" i="79" s="1"/>
  <c r="Q763" i="79"/>
  <c r="S763" i="79" s="1"/>
  <c r="T763" i="79" s="1"/>
  <c r="R842" i="79"/>
  <c r="R846" i="79"/>
  <c r="R859" i="79"/>
  <c r="R907" i="79"/>
  <c r="S907" i="79" s="1"/>
  <c r="T907" i="79" s="1"/>
  <c r="R911" i="79"/>
  <c r="S911" i="79" s="1"/>
  <c r="T911" i="79" s="1"/>
  <c r="R915" i="79"/>
  <c r="S915" i="79" s="1"/>
  <c r="T915" i="79" s="1"/>
  <c r="R953" i="79"/>
  <c r="S953" i="79" s="1"/>
  <c r="T953" i="79" s="1"/>
  <c r="R995" i="79"/>
  <c r="Q995" i="79"/>
  <c r="R1013" i="79"/>
  <c r="Q1013" i="79"/>
  <c r="Q1073" i="79"/>
  <c r="R1073" i="79"/>
  <c r="R1082" i="79"/>
  <c r="Q1082" i="79"/>
  <c r="R1098" i="79"/>
  <c r="Q1098" i="79"/>
  <c r="Q1117" i="79"/>
  <c r="R1117" i="79"/>
  <c r="R1171" i="79"/>
  <c r="Q1171" i="79"/>
  <c r="R1187" i="79"/>
  <c r="Q1187" i="79"/>
  <c r="R1195" i="79"/>
  <c r="Q1195" i="79"/>
  <c r="R1203" i="79"/>
  <c r="Q1203" i="79"/>
  <c r="R1211" i="79"/>
  <c r="Q1211" i="79"/>
  <c r="R317" i="79"/>
  <c r="S317" i="79" s="1"/>
  <c r="T317" i="79" s="1"/>
  <c r="Q324" i="79"/>
  <c r="S324" i="79" s="1"/>
  <c r="T324" i="79" s="1"/>
  <c r="Q671" i="79"/>
  <c r="R788" i="79"/>
  <c r="R882" i="79"/>
  <c r="R884" i="79"/>
  <c r="R888" i="79"/>
  <c r="R943" i="79"/>
  <c r="S943" i="79" s="1"/>
  <c r="T943" i="79" s="1"/>
  <c r="R944" i="79"/>
  <c r="S944" i="79" s="1"/>
  <c r="T944" i="79" s="1"/>
  <c r="Q948" i="79"/>
  <c r="Q950" i="79"/>
  <c r="S950" i="79" s="1"/>
  <c r="T950" i="79" s="1"/>
  <c r="R955" i="79"/>
  <c r="S955" i="79" s="1"/>
  <c r="T955" i="79" s="1"/>
  <c r="Q957" i="79"/>
  <c r="S957" i="79" s="1"/>
  <c r="T957" i="79" s="1"/>
  <c r="R1014" i="79"/>
  <c r="Q1014" i="79"/>
  <c r="R1038" i="79"/>
  <c r="Q1038" i="79"/>
  <c r="R1042" i="79"/>
  <c r="Q1042" i="79"/>
  <c r="R1066" i="79"/>
  <c r="Q1066" i="79"/>
  <c r="R1101" i="79"/>
  <c r="Q1101" i="79"/>
  <c r="Q1125" i="79"/>
  <c r="R1125" i="79"/>
  <c r="R1145" i="79"/>
  <c r="R1154" i="79"/>
  <c r="Q1154" i="79"/>
  <c r="R1175" i="79"/>
  <c r="Q1175" i="79"/>
  <c r="R33" i="79"/>
  <c r="R206" i="79"/>
  <c r="R210" i="79"/>
  <c r="R441" i="79"/>
  <c r="R972" i="79"/>
  <c r="Q972" i="79"/>
  <c r="R977" i="79"/>
  <c r="Q977" i="79"/>
  <c r="R1020" i="79"/>
  <c r="Q1020" i="79"/>
  <c r="R1027" i="79"/>
  <c r="Q1027" i="79"/>
  <c r="R1061" i="79"/>
  <c r="Q1061" i="79"/>
  <c r="R1088" i="79"/>
  <c r="Q1088" i="79"/>
  <c r="R1105" i="79"/>
  <c r="Q1105" i="79"/>
  <c r="R1157" i="79"/>
  <c r="Q1157" i="79"/>
  <c r="R1163" i="79"/>
  <c r="Q1163" i="79"/>
  <c r="R1179" i="79"/>
  <c r="Q1179" i="79"/>
  <c r="R1191" i="79"/>
  <c r="Q1191" i="79"/>
  <c r="R1199" i="79"/>
  <c r="Q1199" i="79"/>
  <c r="R1207" i="79"/>
  <c r="Q1207" i="79"/>
  <c r="R870" i="79"/>
  <c r="S870" i="79" s="1"/>
  <c r="T870" i="79" s="1"/>
  <c r="R883" i="79"/>
  <c r="Q921" i="79"/>
  <c r="S921" i="79" s="1"/>
  <c r="T921" i="79" s="1"/>
  <c r="Q925" i="79"/>
  <c r="S925" i="79" s="1"/>
  <c r="T925" i="79" s="1"/>
  <c r="Q929" i="79"/>
  <c r="S929" i="79" s="1"/>
  <c r="T929" i="79" s="1"/>
  <c r="R935" i="79"/>
  <c r="S935" i="79" s="1"/>
  <c r="T935" i="79" s="1"/>
  <c r="R939" i="79"/>
  <c r="S939" i="79" s="1"/>
  <c r="T939" i="79" s="1"/>
  <c r="Q940" i="79"/>
  <c r="R942" i="79"/>
  <c r="S942" i="79" s="1"/>
  <c r="T942" i="79" s="1"/>
  <c r="R945" i="79"/>
  <c r="S945" i="79" s="1"/>
  <c r="T945" i="79" s="1"/>
  <c r="Q946" i="79"/>
  <c r="R954" i="79"/>
  <c r="S954" i="79" s="1"/>
  <c r="T954" i="79" s="1"/>
  <c r="R959" i="79"/>
  <c r="S959" i="79" s="1"/>
  <c r="T959" i="79" s="1"/>
  <c r="R963" i="79"/>
  <c r="S963" i="79" s="1"/>
  <c r="T963" i="79" s="1"/>
  <c r="R991" i="79"/>
  <c r="Q991" i="79"/>
  <c r="R1004" i="79"/>
  <c r="Q1004" i="79"/>
  <c r="R1028" i="79"/>
  <c r="Q1028" i="79"/>
  <c r="R1035" i="79"/>
  <c r="Q1035" i="79"/>
  <c r="R1072" i="79"/>
  <c r="Q1072" i="79"/>
  <c r="Q1089" i="79"/>
  <c r="R1089" i="79"/>
  <c r="Q1109" i="79"/>
  <c r="R1109" i="79"/>
  <c r="R1150" i="79"/>
  <c r="Q1150" i="79"/>
  <c r="R1161" i="79"/>
  <c r="Q1161" i="79"/>
  <c r="R1167" i="79"/>
  <c r="Q1167" i="79"/>
  <c r="R1183" i="79"/>
  <c r="Q1183" i="79"/>
  <c r="R966" i="79"/>
  <c r="S966" i="79" s="1"/>
  <c r="T966" i="79" s="1"/>
  <c r="R1005" i="79"/>
  <c r="S1005" i="79" s="1"/>
  <c r="T1005" i="79" s="1"/>
  <c r="R1036" i="79"/>
  <c r="R1046" i="79"/>
  <c r="R1050" i="79"/>
  <c r="R1054" i="79"/>
  <c r="R1213" i="79"/>
  <c r="S1213" i="79" s="1"/>
  <c r="T1213" i="79" s="1"/>
  <c r="Q1011" i="79"/>
  <c r="S1011" i="79" s="1"/>
  <c r="T1011" i="79" s="1"/>
  <c r="Q1025" i="79"/>
  <c r="S1025" i="79" s="1"/>
  <c r="T1025" i="79" s="1"/>
  <c r="Q1033" i="79"/>
  <c r="S1033" i="79" s="1"/>
  <c r="T1033" i="79" s="1"/>
  <c r="Q1036" i="79"/>
  <c r="Q1046" i="79"/>
  <c r="Q1050" i="79"/>
  <c r="Q1054" i="79"/>
  <c r="Q1058" i="79"/>
  <c r="S1058" i="79" s="1"/>
  <c r="T1058" i="79" s="1"/>
  <c r="R1059" i="79"/>
  <c r="S1059" i="79" s="1"/>
  <c r="T1059" i="79" s="1"/>
  <c r="R1060" i="79"/>
  <c r="S1060" i="79" s="1"/>
  <c r="T1060" i="79" s="1"/>
  <c r="Q1076" i="79"/>
  <c r="S1076" i="79" s="1"/>
  <c r="T1076" i="79" s="1"/>
  <c r="R1077" i="79"/>
  <c r="S1077" i="79" s="1"/>
  <c r="T1077" i="79" s="1"/>
  <c r="Q1092" i="79"/>
  <c r="S1092" i="79" s="1"/>
  <c r="T1092" i="79" s="1"/>
  <c r="R1103" i="79"/>
  <c r="R1111" i="79"/>
  <c r="S1111" i="79" s="1"/>
  <c r="T1111" i="79" s="1"/>
  <c r="R1119" i="79"/>
  <c r="S1119" i="79" s="1"/>
  <c r="T1119" i="79" s="1"/>
  <c r="R1127" i="79"/>
  <c r="S1127" i="79" s="1"/>
  <c r="T1127" i="79" s="1"/>
  <c r="Q1133" i="79"/>
  <c r="Q1141" i="79"/>
  <c r="Q1145" i="79"/>
  <c r="Q1149" i="79"/>
  <c r="R1152" i="79"/>
  <c r="S1152" i="79" s="1"/>
  <c r="T1152" i="79" s="1"/>
  <c r="R1153" i="79"/>
  <c r="S1153" i="79" s="1"/>
  <c r="T1153" i="79" s="1"/>
  <c r="Q1156" i="79"/>
  <c r="S1156" i="79" s="1"/>
  <c r="T1156" i="79" s="1"/>
  <c r="Q1160" i="79"/>
  <c r="S1160" i="79" s="1"/>
  <c r="T1160" i="79" s="1"/>
  <c r="R961" i="79"/>
  <c r="S961" i="79" s="1"/>
  <c r="T961" i="79" s="1"/>
  <c r="R964" i="79"/>
  <c r="S964" i="79" s="1"/>
  <c r="T964" i="79" s="1"/>
  <c r="R965" i="79"/>
  <c r="S965" i="79" s="1"/>
  <c r="T965" i="79" s="1"/>
  <c r="Q967" i="79"/>
  <c r="R969" i="79"/>
  <c r="S969" i="79" s="1"/>
  <c r="T969" i="79" s="1"/>
  <c r="R971" i="79"/>
  <c r="S971" i="79" s="1"/>
  <c r="T971" i="79" s="1"/>
  <c r="R975" i="79"/>
  <c r="S975" i="79" s="1"/>
  <c r="T975" i="79" s="1"/>
  <c r="Q981" i="79"/>
  <c r="S981" i="79" s="1"/>
  <c r="T981" i="79" s="1"/>
  <c r="Q984" i="79"/>
  <c r="S984" i="79" s="1"/>
  <c r="T984" i="79" s="1"/>
  <c r="Q988" i="79"/>
  <c r="S988" i="79" s="1"/>
  <c r="T988" i="79" s="1"/>
  <c r="R994" i="79"/>
  <c r="S994" i="79" s="1"/>
  <c r="T994" i="79" s="1"/>
  <c r="R1006" i="79"/>
  <c r="S1006" i="79" s="1"/>
  <c r="T1006" i="79" s="1"/>
  <c r="R1037" i="79"/>
  <c r="S1037" i="79" s="1"/>
  <c r="T1037" i="79" s="1"/>
  <c r="R1039" i="79"/>
  <c r="S1039" i="79" s="1"/>
  <c r="T1039" i="79" s="1"/>
  <c r="R1043" i="79"/>
  <c r="S1043" i="79" s="1"/>
  <c r="T1043" i="79" s="1"/>
  <c r="R1047" i="79"/>
  <c r="S1047" i="79" s="1"/>
  <c r="T1047" i="79" s="1"/>
  <c r="R1051" i="79"/>
  <c r="S1051" i="79" s="1"/>
  <c r="T1051" i="79" s="1"/>
  <c r="R1052" i="79"/>
  <c r="S1052" i="79" s="1"/>
  <c r="T1052" i="79" s="1"/>
  <c r="R1055" i="79"/>
  <c r="S1055" i="79" s="1"/>
  <c r="T1055" i="79" s="1"/>
  <c r="R1056" i="79"/>
  <c r="S1056" i="79" s="1"/>
  <c r="T1056" i="79" s="1"/>
  <c r="R1057" i="79"/>
  <c r="S1057" i="79" s="1"/>
  <c r="T1057" i="79" s="1"/>
  <c r="R1064" i="79"/>
  <c r="S1064" i="79" s="1"/>
  <c r="T1064" i="79" s="1"/>
  <c r="R1065" i="79"/>
  <c r="S1065" i="79" s="1"/>
  <c r="T1065" i="79" s="1"/>
  <c r="Q1074" i="79"/>
  <c r="S1074" i="79" s="1"/>
  <c r="T1074" i="79" s="1"/>
  <c r="R1081" i="79"/>
  <c r="S1081" i="79" s="1"/>
  <c r="T1081" i="79" s="1"/>
  <c r="Q1090" i="79"/>
  <c r="S1090" i="79" s="1"/>
  <c r="T1090" i="79" s="1"/>
  <c r="R1097" i="79"/>
  <c r="S1097" i="79" s="1"/>
  <c r="T1097" i="79" s="1"/>
  <c r="Q1103" i="79"/>
  <c r="R1107" i="79"/>
  <c r="S1107" i="79" s="1"/>
  <c r="T1107" i="79" s="1"/>
  <c r="R1113" i="79"/>
  <c r="S1113" i="79" s="1"/>
  <c r="T1113" i="79" s="1"/>
  <c r="R1121" i="79"/>
  <c r="S1121" i="79" s="1"/>
  <c r="T1121" i="79" s="1"/>
  <c r="R1129" i="79"/>
  <c r="S1129" i="79" s="1"/>
  <c r="T1129" i="79" s="1"/>
  <c r="Q1214" i="79"/>
  <c r="R930" i="79"/>
  <c r="Q930" i="79"/>
  <c r="R938" i="79"/>
  <c r="Q938" i="79"/>
  <c r="R952" i="79"/>
  <c r="Q952" i="79"/>
  <c r="R989" i="79"/>
  <c r="Q989" i="79"/>
  <c r="R997" i="79"/>
  <c r="Q997" i="79"/>
  <c r="R1019" i="79"/>
  <c r="Q1019" i="79"/>
  <c r="R1022" i="79"/>
  <c r="Q1022" i="79"/>
  <c r="Q1062" i="79"/>
  <c r="R1062" i="79"/>
  <c r="R908" i="79"/>
  <c r="S908" i="79" s="1"/>
  <c r="T908" i="79" s="1"/>
  <c r="R910" i="79"/>
  <c r="Q910" i="79"/>
  <c r="R912" i="79"/>
  <c r="Q912" i="79"/>
  <c r="R914" i="79"/>
  <c r="Q914" i="79"/>
  <c r="R916" i="79"/>
  <c r="Q916" i="79"/>
  <c r="R918" i="79"/>
  <c r="Q918" i="79"/>
  <c r="R922" i="79"/>
  <c r="Q922" i="79"/>
  <c r="R926" i="79"/>
  <c r="Q926" i="79"/>
  <c r="R974" i="79"/>
  <c r="Q974" i="79"/>
  <c r="R1003" i="79"/>
  <c r="Q1003" i="79"/>
  <c r="R1034" i="79"/>
  <c r="Q1034" i="79"/>
  <c r="Q904" i="79"/>
  <c r="Q906" i="79"/>
  <c r="R934" i="79"/>
  <c r="Q934" i="79"/>
  <c r="R985" i="79"/>
  <c r="Q985" i="79"/>
  <c r="R993" i="79"/>
  <c r="Q993" i="79"/>
  <c r="R1001" i="79"/>
  <c r="Q1001" i="79"/>
  <c r="R1016" i="79"/>
  <c r="Q1016" i="79"/>
  <c r="R1030" i="79"/>
  <c r="Q1030" i="79"/>
  <c r="R1040" i="79"/>
  <c r="Q1040" i="79"/>
  <c r="R1079" i="79"/>
  <c r="Q1079" i="79"/>
  <c r="R1095" i="79"/>
  <c r="Q1095" i="79"/>
  <c r="R970" i="79"/>
  <c r="Q970" i="79"/>
  <c r="R978" i="79"/>
  <c r="Q978" i="79"/>
  <c r="R999" i="79"/>
  <c r="Q999" i="79"/>
  <c r="R1009" i="79"/>
  <c r="Q1009" i="79"/>
  <c r="R1012" i="79"/>
  <c r="Q1012" i="79"/>
  <c r="R1026" i="79"/>
  <c r="Q1026" i="79"/>
  <c r="R1071" i="79"/>
  <c r="Q1071" i="79"/>
  <c r="R1087" i="79"/>
  <c r="Q1087" i="79"/>
  <c r="R1158" i="79"/>
  <c r="Q1158" i="79"/>
  <c r="R1162" i="79"/>
  <c r="Q1162" i="79"/>
  <c r="R1166" i="79"/>
  <c r="Q1166" i="79"/>
  <c r="R1170" i="79"/>
  <c r="Q1170" i="79"/>
  <c r="R1174" i="79"/>
  <c r="Q1174" i="79"/>
  <c r="R1178" i="79"/>
  <c r="Q1178" i="79"/>
  <c r="R1182" i="79"/>
  <c r="Q1182" i="79"/>
  <c r="R1186" i="79"/>
  <c r="Q1186" i="79"/>
  <c r="R1190" i="79"/>
  <c r="Q1190" i="79"/>
  <c r="R1194" i="79"/>
  <c r="Q1194" i="79"/>
  <c r="R1112" i="79"/>
  <c r="Q1112" i="79"/>
  <c r="R1116" i="79"/>
  <c r="Q1116" i="79"/>
  <c r="R1120" i="79"/>
  <c r="Q1120" i="79"/>
  <c r="R1124" i="79"/>
  <c r="Q1124" i="79"/>
  <c r="R1128" i="79"/>
  <c r="Q1128" i="79"/>
  <c r="R1132" i="79"/>
  <c r="Q1132" i="79"/>
  <c r="R1136" i="79"/>
  <c r="Q1136" i="79"/>
  <c r="R1140" i="79"/>
  <c r="Q1140" i="79"/>
  <c r="R1144" i="79"/>
  <c r="Q1144" i="79"/>
  <c r="R1148" i="79"/>
  <c r="Q1148" i="79"/>
  <c r="R1067" i="79"/>
  <c r="Q1067" i="79"/>
  <c r="R1075" i="79"/>
  <c r="Q1075" i="79"/>
  <c r="R1083" i="79"/>
  <c r="Q1083" i="79"/>
  <c r="R1091" i="79"/>
  <c r="Q1091" i="79"/>
  <c r="R1099" i="79"/>
  <c r="Q1099" i="79"/>
  <c r="R1164" i="79"/>
  <c r="Q1164" i="79"/>
  <c r="R1168" i="79"/>
  <c r="Q1168" i="79"/>
  <c r="R1172" i="79"/>
  <c r="Q1172" i="79"/>
  <c r="R1176" i="79"/>
  <c r="Q1176" i="79"/>
  <c r="R1180" i="79"/>
  <c r="Q1180" i="79"/>
  <c r="R1184" i="79"/>
  <c r="Q1184" i="79"/>
  <c r="R1188" i="79"/>
  <c r="Q1188" i="79"/>
  <c r="R1192" i="79"/>
  <c r="Q1192" i="79"/>
  <c r="R1196" i="79"/>
  <c r="Q1196" i="79"/>
  <c r="R1110" i="79"/>
  <c r="Q1110" i="79"/>
  <c r="R1114" i="79"/>
  <c r="Q1114" i="79"/>
  <c r="R1118" i="79"/>
  <c r="Q1118" i="79"/>
  <c r="R1122" i="79"/>
  <c r="Q1122" i="79"/>
  <c r="R1126" i="79"/>
  <c r="Q1126" i="79"/>
  <c r="R1130" i="79"/>
  <c r="Q1130" i="79"/>
  <c r="R1134" i="79"/>
  <c r="Q1134" i="79"/>
  <c r="R1138" i="79"/>
  <c r="Q1138" i="79"/>
  <c r="R1142" i="79"/>
  <c r="Q1142" i="79"/>
  <c r="R1146" i="79"/>
  <c r="Q1146" i="79"/>
  <c r="R1204" i="79"/>
  <c r="Q1204" i="79"/>
  <c r="R1202" i="79"/>
  <c r="Q1202" i="79"/>
  <c r="R1210" i="79"/>
  <c r="Q1210" i="79"/>
  <c r="R1200" i="79"/>
  <c r="Q1200" i="79"/>
  <c r="R1208" i="79"/>
  <c r="Q1208" i="79"/>
  <c r="R1198" i="79"/>
  <c r="Q1198" i="79"/>
  <c r="R1206" i="79"/>
  <c r="Q1206" i="79"/>
  <c r="R852" i="79"/>
  <c r="S852" i="79" s="1"/>
  <c r="T852" i="79" s="1"/>
  <c r="Q880" i="79"/>
  <c r="S880" i="79" s="1"/>
  <c r="T880" i="79" s="1"/>
  <c r="Q892" i="79"/>
  <c r="S892" i="79" s="1"/>
  <c r="T892" i="79" s="1"/>
  <c r="R27" i="79"/>
  <c r="S27" i="79" s="1"/>
  <c r="T27" i="79" s="1"/>
  <c r="R43" i="79"/>
  <c r="S43" i="79" s="1"/>
  <c r="T43" i="79" s="1"/>
  <c r="R55" i="79"/>
  <c r="S55" i="79" s="1"/>
  <c r="T55" i="79" s="1"/>
  <c r="Q234" i="79"/>
  <c r="S234" i="79" s="1"/>
  <c r="T234" i="79" s="1"/>
  <c r="R520" i="79"/>
  <c r="S520" i="79" s="1"/>
  <c r="T520" i="79" s="1"/>
  <c r="R638" i="79"/>
  <c r="S638" i="79" s="1"/>
  <c r="T638" i="79" s="1"/>
  <c r="Q641" i="79"/>
  <c r="S641" i="79" s="1"/>
  <c r="T641" i="79" s="1"/>
  <c r="Q772" i="79"/>
  <c r="S772" i="79" s="1"/>
  <c r="T772" i="79" s="1"/>
  <c r="R779" i="79"/>
  <c r="S779" i="79" s="1"/>
  <c r="T779" i="79" s="1"/>
  <c r="Q782" i="79"/>
  <c r="S782" i="79" s="1"/>
  <c r="T782" i="79" s="1"/>
  <c r="R789" i="79"/>
  <c r="R797" i="79"/>
  <c r="R844" i="79"/>
  <c r="S844" i="79" s="1"/>
  <c r="T844" i="79" s="1"/>
  <c r="Q850" i="79"/>
  <c r="Q858" i="79"/>
  <c r="R862" i="79"/>
  <c r="R865" i="79"/>
  <c r="R867" i="79"/>
  <c r="R869" i="79"/>
  <c r="R872" i="79"/>
  <c r="S872" i="79" s="1"/>
  <c r="T872" i="79" s="1"/>
  <c r="Q881" i="79"/>
  <c r="S881" i="79" s="1"/>
  <c r="T881" i="79" s="1"/>
  <c r="R891" i="79"/>
  <c r="R893" i="79"/>
  <c r="S893" i="79" s="1"/>
  <c r="T893" i="79" s="1"/>
  <c r="Q894" i="79"/>
  <c r="S894" i="79" s="1"/>
  <c r="T894" i="79" s="1"/>
  <c r="Q249" i="79"/>
  <c r="S249" i="79" s="1"/>
  <c r="T249" i="79" s="1"/>
  <c r="Q544" i="79"/>
  <c r="S544" i="79" s="1"/>
  <c r="T544" i="79" s="1"/>
  <c r="R661" i="79"/>
  <c r="S661" i="79" s="1"/>
  <c r="T661" i="79" s="1"/>
  <c r="R856" i="79"/>
  <c r="S856" i="79" s="1"/>
  <c r="T856" i="79" s="1"/>
  <c r="Q862" i="79"/>
  <c r="R878" i="79"/>
  <c r="S878" i="79" s="1"/>
  <c r="T878" i="79" s="1"/>
  <c r="Q891" i="79"/>
  <c r="R89" i="79"/>
  <c r="S89" i="79" s="1"/>
  <c r="T89" i="79" s="1"/>
  <c r="R214" i="79"/>
  <c r="S214" i="79" s="1"/>
  <c r="T214" i="79" s="1"/>
  <c r="Q243" i="79"/>
  <c r="S243" i="79" s="1"/>
  <c r="T243" i="79" s="1"/>
  <c r="Q334" i="79"/>
  <c r="S334" i="79" s="1"/>
  <c r="T334" i="79" s="1"/>
  <c r="R754" i="79"/>
  <c r="R800" i="79"/>
  <c r="Q846" i="79"/>
  <c r="Q854" i="79"/>
  <c r="R863" i="79"/>
  <c r="S863" i="79" s="1"/>
  <c r="T863" i="79" s="1"/>
  <c r="R873" i="79"/>
  <c r="R875" i="79"/>
  <c r="R877" i="79"/>
  <c r="R885" i="79"/>
  <c r="S885" i="79" s="1"/>
  <c r="T885" i="79" s="1"/>
  <c r="R887" i="79"/>
  <c r="S887" i="79" s="1"/>
  <c r="T887" i="79" s="1"/>
  <c r="R889" i="79"/>
  <c r="S889" i="79" s="1"/>
  <c r="T889" i="79" s="1"/>
  <c r="Q895" i="79"/>
  <c r="S895" i="79" s="1"/>
  <c r="T895" i="79" s="1"/>
  <c r="R73" i="79"/>
  <c r="S73" i="79" s="1"/>
  <c r="T73" i="79" s="1"/>
  <c r="R77" i="79"/>
  <c r="R91" i="79"/>
  <c r="R93" i="79"/>
  <c r="R95" i="79"/>
  <c r="R97" i="79"/>
  <c r="R99" i="79"/>
  <c r="R101" i="79"/>
  <c r="R104" i="79"/>
  <c r="S104" i="79" s="1"/>
  <c r="T104" i="79" s="1"/>
  <c r="Q247" i="79"/>
  <c r="S247" i="79" s="1"/>
  <c r="T247" i="79" s="1"/>
  <c r="R271" i="79"/>
  <c r="Q282" i="79"/>
  <c r="S282" i="79" s="1"/>
  <c r="T282" i="79" s="1"/>
  <c r="R304" i="79"/>
  <c r="R420" i="79"/>
  <c r="R424" i="79"/>
  <c r="Q552" i="79"/>
  <c r="S552" i="79" s="1"/>
  <c r="T552" i="79" s="1"/>
  <c r="Q597" i="79"/>
  <c r="S597" i="79" s="1"/>
  <c r="T597" i="79" s="1"/>
  <c r="Q711" i="79"/>
  <c r="S711" i="79" s="1"/>
  <c r="T711" i="79" s="1"/>
  <c r="R744" i="79"/>
  <c r="R805" i="79"/>
  <c r="S805" i="79" s="1"/>
  <c r="T805" i="79" s="1"/>
  <c r="Q842" i="79"/>
  <c r="R849" i="79"/>
  <c r="R853" i="79"/>
  <c r="R857" i="79"/>
  <c r="R866" i="79"/>
  <c r="S866" i="79" s="1"/>
  <c r="T866" i="79" s="1"/>
  <c r="R871" i="79"/>
  <c r="R874" i="79"/>
  <c r="S874" i="79" s="1"/>
  <c r="T874" i="79" s="1"/>
  <c r="R879" i="79"/>
  <c r="Q883" i="79"/>
  <c r="R886" i="79"/>
  <c r="R890" i="79"/>
  <c r="S859" i="79"/>
  <c r="T859" i="79" s="1"/>
  <c r="R142" i="79"/>
  <c r="S142" i="79" s="1"/>
  <c r="T142" i="79" s="1"/>
  <c r="Q245" i="79"/>
  <c r="S245" i="79" s="1"/>
  <c r="T245" i="79" s="1"/>
  <c r="R286" i="79"/>
  <c r="S286" i="79" s="1"/>
  <c r="T286" i="79" s="1"/>
  <c r="R303" i="79"/>
  <c r="S303" i="79" s="1"/>
  <c r="T303" i="79" s="1"/>
  <c r="R473" i="79"/>
  <c r="Q504" i="79"/>
  <c r="S504" i="79" s="1"/>
  <c r="T504" i="79" s="1"/>
  <c r="Q572" i="79"/>
  <c r="S572" i="79" s="1"/>
  <c r="T572" i="79" s="1"/>
  <c r="R609" i="79"/>
  <c r="S609" i="79" s="1"/>
  <c r="T609" i="79" s="1"/>
  <c r="R658" i="79"/>
  <c r="S658" i="79" s="1"/>
  <c r="T658" i="79" s="1"/>
  <c r="R736" i="79"/>
  <c r="Q744" i="79"/>
  <c r="R760" i="79"/>
  <c r="R804" i="79"/>
  <c r="R861" i="79"/>
  <c r="S861" i="79" s="1"/>
  <c r="T861" i="79" s="1"/>
  <c r="R868" i="79"/>
  <c r="S868" i="79" s="1"/>
  <c r="T868" i="79" s="1"/>
  <c r="R418" i="79"/>
  <c r="S418" i="79" s="1"/>
  <c r="T418" i="79" s="1"/>
  <c r="R576" i="79"/>
  <c r="S576" i="79" s="1"/>
  <c r="T576" i="79" s="1"/>
  <c r="Q699" i="79"/>
  <c r="S699" i="79" s="1"/>
  <c r="T699" i="79" s="1"/>
  <c r="R815" i="79"/>
  <c r="S815" i="79" s="1"/>
  <c r="T815" i="79" s="1"/>
  <c r="Q818" i="79"/>
  <c r="S818" i="79" s="1"/>
  <c r="T818" i="79" s="1"/>
  <c r="R851" i="79"/>
  <c r="R855" i="79"/>
  <c r="Q843" i="79"/>
  <c r="S843" i="79" s="1"/>
  <c r="T843" i="79" s="1"/>
  <c r="Q849" i="79"/>
  <c r="Q851" i="79"/>
  <c r="Q853" i="79"/>
  <c r="Q855" i="79"/>
  <c r="Q857" i="79"/>
  <c r="Q841" i="79"/>
  <c r="R845" i="79"/>
  <c r="S845" i="79" s="1"/>
  <c r="T845" i="79" s="1"/>
  <c r="R847" i="79"/>
  <c r="S847" i="79" s="1"/>
  <c r="T847" i="79" s="1"/>
  <c r="R860" i="79"/>
  <c r="S860" i="79" s="1"/>
  <c r="T860" i="79" s="1"/>
  <c r="Q865" i="79"/>
  <c r="Q867" i="79"/>
  <c r="Q869" i="79"/>
  <c r="Q871" i="79"/>
  <c r="Q873" i="79"/>
  <c r="Q875" i="79"/>
  <c r="Q877" i="79"/>
  <c r="Q879" i="79"/>
  <c r="Q882" i="79"/>
  <c r="Q884" i="79"/>
  <c r="Q886" i="79"/>
  <c r="Q888" i="79"/>
  <c r="Q890" i="79"/>
  <c r="Q683" i="79"/>
  <c r="S683" i="79" s="1"/>
  <c r="T683" i="79" s="1"/>
  <c r="Q703" i="79"/>
  <c r="S703" i="79" s="1"/>
  <c r="T703" i="79" s="1"/>
  <c r="R746" i="79"/>
  <c r="S746" i="79" s="1"/>
  <c r="T746" i="79" s="1"/>
  <c r="Q797" i="79"/>
  <c r="R801" i="79"/>
  <c r="S801" i="79" s="1"/>
  <c r="T801" i="79" s="1"/>
  <c r="R691" i="79"/>
  <c r="S691" i="79" s="1"/>
  <c r="T691" i="79" s="1"/>
  <c r="R694" i="79"/>
  <c r="S694" i="79" s="1"/>
  <c r="T694" i="79" s="1"/>
  <c r="Q715" i="79"/>
  <c r="S715" i="79" s="1"/>
  <c r="T715" i="79" s="1"/>
  <c r="Q811" i="79"/>
  <c r="S811" i="79" s="1"/>
  <c r="T811" i="79" s="1"/>
  <c r="Q827" i="79"/>
  <c r="S827" i="79" s="1"/>
  <c r="T827" i="79" s="1"/>
  <c r="R755" i="79"/>
  <c r="S755" i="79" s="1"/>
  <c r="T755" i="79" s="1"/>
  <c r="R835" i="79"/>
  <c r="S835" i="79" s="1"/>
  <c r="T835" i="79" s="1"/>
  <c r="R45" i="79"/>
  <c r="R59" i="79"/>
  <c r="S59" i="79" s="1"/>
  <c r="T59" i="79" s="1"/>
  <c r="R63" i="79"/>
  <c r="R70" i="79"/>
  <c r="S70" i="79" s="1"/>
  <c r="T70" i="79" s="1"/>
  <c r="Q170" i="79"/>
  <c r="S170" i="79" s="1"/>
  <c r="T170" i="79" s="1"/>
  <c r="Q226" i="79"/>
  <c r="S226" i="79" s="1"/>
  <c r="T226" i="79" s="1"/>
  <c r="Q256" i="79"/>
  <c r="S256" i="79" s="1"/>
  <c r="T256" i="79" s="1"/>
  <c r="R449" i="79"/>
  <c r="R468" i="79"/>
  <c r="R588" i="79"/>
  <c r="S588" i="79" s="1"/>
  <c r="T588" i="79" s="1"/>
  <c r="R649" i="79"/>
  <c r="S649" i="79" s="1"/>
  <c r="T649" i="79" s="1"/>
  <c r="R698" i="79"/>
  <c r="S698" i="79" s="1"/>
  <c r="T698" i="79" s="1"/>
  <c r="Q714" i="79"/>
  <c r="S714" i="79" s="1"/>
  <c r="T714" i="79" s="1"/>
  <c r="Q831" i="79"/>
  <c r="S831" i="79" s="1"/>
  <c r="T831" i="79" s="1"/>
  <c r="R47" i="79"/>
  <c r="S47" i="79" s="1"/>
  <c r="T47" i="79" s="1"/>
  <c r="R49" i="79"/>
  <c r="R51" i="79"/>
  <c r="R53" i="79"/>
  <c r="R67" i="79"/>
  <c r="S67" i="79" s="1"/>
  <c r="T67" i="79" s="1"/>
  <c r="R69" i="79"/>
  <c r="R84" i="79"/>
  <c r="S84" i="79" s="1"/>
  <c r="T84" i="79" s="1"/>
  <c r="R87" i="79"/>
  <c r="R123" i="79"/>
  <c r="S123" i="79" s="1"/>
  <c r="T123" i="79" s="1"/>
  <c r="R201" i="79"/>
  <c r="S201" i="79" s="1"/>
  <c r="T201" i="79" s="1"/>
  <c r="R242" i="79"/>
  <c r="S242" i="79" s="1"/>
  <c r="T242" i="79" s="1"/>
  <c r="Q246" i="79"/>
  <c r="S246" i="79" s="1"/>
  <c r="T246" i="79" s="1"/>
  <c r="Q267" i="79"/>
  <c r="S267" i="79" s="1"/>
  <c r="T267" i="79" s="1"/>
  <c r="R296" i="79"/>
  <c r="S296" i="79" s="1"/>
  <c r="T296" i="79" s="1"/>
  <c r="R401" i="79"/>
  <c r="S401" i="79" s="1"/>
  <c r="T401" i="79" s="1"/>
  <c r="R454" i="79"/>
  <c r="S454" i="79" s="1"/>
  <c r="T454" i="79" s="1"/>
  <c r="R479" i="79"/>
  <c r="S479" i="79" s="1"/>
  <c r="T479" i="79" s="1"/>
  <c r="Q482" i="79"/>
  <c r="S482" i="79" s="1"/>
  <c r="T482" i="79" s="1"/>
  <c r="R492" i="79"/>
  <c r="S492" i="79" s="1"/>
  <c r="T492" i="79" s="1"/>
  <c r="Q540" i="79"/>
  <c r="S540" i="79" s="1"/>
  <c r="T540" i="79" s="1"/>
  <c r="Q568" i="79"/>
  <c r="S568" i="79" s="1"/>
  <c r="T568" i="79" s="1"/>
  <c r="R634" i="79"/>
  <c r="S634" i="79" s="1"/>
  <c r="T634" i="79" s="1"/>
  <c r="Q637" i="79"/>
  <c r="S637" i="79" s="1"/>
  <c r="T637" i="79" s="1"/>
  <c r="R657" i="79"/>
  <c r="S657" i="79" s="1"/>
  <c r="T657" i="79" s="1"/>
  <c r="R662" i="79"/>
  <c r="S662" i="79" s="1"/>
  <c r="T662" i="79" s="1"/>
  <c r="Q665" i="79"/>
  <c r="S665" i="79" s="1"/>
  <c r="T665" i="79" s="1"/>
  <c r="R682" i="79"/>
  <c r="S682" i="79" s="1"/>
  <c r="T682" i="79" s="1"/>
  <c r="R687" i="79"/>
  <c r="S687" i="79" s="1"/>
  <c r="T687" i="79" s="1"/>
  <c r="R690" i="79"/>
  <c r="S690" i="79" s="1"/>
  <c r="T690" i="79" s="1"/>
  <c r="Q710" i="79"/>
  <c r="S710" i="79" s="1"/>
  <c r="T710" i="79" s="1"/>
  <c r="R726" i="79"/>
  <c r="S726" i="79" s="1"/>
  <c r="T726" i="79" s="1"/>
  <c r="R738" i="79"/>
  <c r="S738" i="79" s="1"/>
  <c r="T738" i="79" s="1"/>
  <c r="Q747" i="79"/>
  <c r="S747" i="79" s="1"/>
  <c r="T747" i="79" s="1"/>
  <c r="R757" i="79"/>
  <c r="R759" i="79"/>
  <c r="S759" i="79" s="1"/>
  <c r="T759" i="79" s="1"/>
  <c r="Q771" i="79"/>
  <c r="S771" i="79" s="1"/>
  <c r="T771" i="79" s="1"/>
  <c r="R783" i="79"/>
  <c r="Q789" i="79"/>
  <c r="R793" i="79"/>
  <c r="S793" i="79" s="1"/>
  <c r="T793" i="79" s="1"/>
  <c r="R808" i="79"/>
  <c r="R810" i="79"/>
  <c r="S810" i="79" s="1"/>
  <c r="T810" i="79" s="1"/>
  <c r="Q819" i="79"/>
  <c r="S819" i="79" s="1"/>
  <c r="T819" i="79" s="1"/>
  <c r="R834" i="79"/>
  <c r="S834" i="79" s="1"/>
  <c r="T834" i="79" s="1"/>
  <c r="R61" i="79"/>
  <c r="R65" i="79"/>
  <c r="Q102" i="79"/>
  <c r="S102" i="79" s="1"/>
  <c r="T102" i="79" s="1"/>
  <c r="R107" i="79"/>
  <c r="S107" i="79" s="1"/>
  <c r="T107" i="79" s="1"/>
  <c r="R297" i="79"/>
  <c r="S297" i="79" s="1"/>
  <c r="T297" i="79" s="1"/>
  <c r="Q322" i="79"/>
  <c r="S322" i="79" s="1"/>
  <c r="T322" i="79" s="1"/>
  <c r="R389" i="79"/>
  <c r="S389" i="79" s="1"/>
  <c r="T389" i="79" s="1"/>
  <c r="R436" i="79"/>
  <c r="R484" i="79"/>
  <c r="S484" i="79" s="1"/>
  <c r="T484" i="79" s="1"/>
  <c r="Q536" i="79"/>
  <c r="S536" i="79" s="1"/>
  <c r="T536" i="79" s="1"/>
  <c r="Q560" i="79"/>
  <c r="S560" i="79" s="1"/>
  <c r="T560" i="79" s="1"/>
  <c r="R739" i="79"/>
  <c r="S739" i="79" s="1"/>
  <c r="T739" i="79" s="1"/>
  <c r="R741" i="79"/>
  <c r="S741" i="79" s="1"/>
  <c r="T741" i="79" s="1"/>
  <c r="R758" i="79"/>
  <c r="S758" i="79" s="1"/>
  <c r="T758" i="79" s="1"/>
  <c r="Q767" i="79"/>
  <c r="S767" i="79" s="1"/>
  <c r="T767" i="79" s="1"/>
  <c r="R775" i="79"/>
  <c r="S775" i="79" s="1"/>
  <c r="T775" i="79" s="1"/>
  <c r="Q778" i="79"/>
  <c r="S778" i="79" s="1"/>
  <c r="T778" i="79" s="1"/>
  <c r="R785" i="79"/>
  <c r="S785" i="79" s="1"/>
  <c r="T785" i="79" s="1"/>
  <c r="R792" i="79"/>
  <c r="R796" i="79"/>
  <c r="R814" i="79"/>
  <c r="S814" i="79" s="1"/>
  <c r="T814" i="79" s="1"/>
  <c r="R31" i="79"/>
  <c r="S31" i="79" s="1"/>
  <c r="T31" i="79" s="1"/>
  <c r="R81" i="79"/>
  <c r="S81" i="79" s="1"/>
  <c r="T81" i="79" s="1"/>
  <c r="R434" i="79"/>
  <c r="S434" i="79" s="1"/>
  <c r="T434" i="79" s="1"/>
  <c r="R462" i="79"/>
  <c r="S462" i="79" s="1"/>
  <c r="T462" i="79" s="1"/>
  <c r="R466" i="79"/>
  <c r="S466" i="79" s="1"/>
  <c r="T466" i="79" s="1"/>
  <c r="Q757" i="79"/>
  <c r="S757" i="79" s="1"/>
  <c r="T757" i="79" s="1"/>
  <c r="R774" i="79"/>
  <c r="S774" i="79" s="1"/>
  <c r="T774" i="79" s="1"/>
  <c r="Q823" i="79"/>
  <c r="S823" i="79" s="1"/>
  <c r="T823" i="79" s="1"/>
  <c r="Q832" i="79"/>
  <c r="S832" i="79" s="1"/>
  <c r="T832" i="79" s="1"/>
  <c r="Q686" i="79"/>
  <c r="R686" i="79"/>
  <c r="R19" i="79"/>
  <c r="S19" i="79" s="1"/>
  <c r="T19" i="79" s="1"/>
  <c r="R21" i="79"/>
  <c r="Q29" i="79"/>
  <c r="R39" i="79"/>
  <c r="S39" i="79" s="1"/>
  <c r="T39" i="79" s="1"/>
  <c r="R41" i="79"/>
  <c r="Q51" i="79"/>
  <c r="R57" i="79"/>
  <c r="S57" i="79" s="1"/>
  <c r="T57" i="79" s="1"/>
  <c r="Q63" i="79"/>
  <c r="Q69" i="79"/>
  <c r="Q77" i="79"/>
  <c r="R78" i="79"/>
  <c r="S78" i="79" s="1"/>
  <c r="T78" i="79" s="1"/>
  <c r="R83" i="79"/>
  <c r="R85" i="79"/>
  <c r="S85" i="79" s="1"/>
  <c r="T85" i="79" s="1"/>
  <c r="R92" i="79"/>
  <c r="S92" i="79" s="1"/>
  <c r="T92" i="79" s="1"/>
  <c r="Q97" i="79"/>
  <c r="Q115" i="79"/>
  <c r="S115" i="79" s="1"/>
  <c r="T115" i="79" s="1"/>
  <c r="Q131" i="79"/>
  <c r="S131" i="79" s="1"/>
  <c r="T131" i="79" s="1"/>
  <c r="Q146" i="79"/>
  <c r="S146" i="79" s="1"/>
  <c r="T146" i="79" s="1"/>
  <c r="Q174" i="79"/>
  <c r="S174" i="79" s="1"/>
  <c r="T174" i="79" s="1"/>
  <c r="R198" i="79"/>
  <c r="R205" i="79"/>
  <c r="S205" i="79" s="1"/>
  <c r="T205" i="79" s="1"/>
  <c r="Q222" i="79"/>
  <c r="S222" i="79" s="1"/>
  <c r="T222" i="79" s="1"/>
  <c r="Q230" i="79"/>
  <c r="S230" i="79" s="1"/>
  <c r="T230" i="79" s="1"/>
  <c r="Q238" i="79"/>
  <c r="S238" i="79" s="1"/>
  <c r="T238" i="79" s="1"/>
  <c r="Q250" i="79"/>
  <c r="S250" i="79" s="1"/>
  <c r="T250" i="79" s="1"/>
  <c r="R251" i="79"/>
  <c r="S251" i="79" s="1"/>
  <c r="T251" i="79" s="1"/>
  <c r="Q254" i="79"/>
  <c r="S254" i="79" s="1"/>
  <c r="T254" i="79" s="1"/>
  <c r="R295" i="79"/>
  <c r="R360" i="79"/>
  <c r="Q360" i="79"/>
  <c r="R376" i="79"/>
  <c r="Q376" i="79"/>
  <c r="R524" i="79"/>
  <c r="Q524" i="79"/>
  <c r="Q580" i="79"/>
  <c r="R580" i="79"/>
  <c r="R719" i="79"/>
  <c r="Q719" i="79"/>
  <c r="R723" i="79"/>
  <c r="Q723" i="79"/>
  <c r="R770" i="79"/>
  <c r="Q770" i="79"/>
  <c r="R795" i="79"/>
  <c r="Q795" i="79"/>
  <c r="R830" i="79"/>
  <c r="Q830" i="79"/>
  <c r="R718" i="79"/>
  <c r="Q718" i="79"/>
  <c r="R803" i="79"/>
  <c r="Q803" i="79"/>
  <c r="R812" i="79"/>
  <c r="Q812" i="79"/>
  <c r="R826" i="79"/>
  <c r="Q826" i="79"/>
  <c r="Q21" i="79"/>
  <c r="Q105" i="79"/>
  <c r="S105" i="79" s="1"/>
  <c r="T105" i="79" s="1"/>
  <c r="Q162" i="79"/>
  <c r="S162" i="79" s="1"/>
  <c r="T162" i="79" s="1"/>
  <c r="Q188" i="79"/>
  <c r="R193" i="79"/>
  <c r="S193" i="79" s="1"/>
  <c r="T193" i="79" s="1"/>
  <c r="R202" i="79"/>
  <c r="R209" i="79"/>
  <c r="S209" i="79" s="1"/>
  <c r="T209" i="79" s="1"/>
  <c r="R259" i="79"/>
  <c r="S259" i="79" s="1"/>
  <c r="T259" i="79" s="1"/>
  <c r="Q333" i="79"/>
  <c r="R333" i="79"/>
  <c r="R383" i="79"/>
  <c r="Q383" i="79"/>
  <c r="R488" i="79"/>
  <c r="Q488" i="79"/>
  <c r="Q626" i="79"/>
  <c r="R626" i="79"/>
  <c r="Q653" i="79"/>
  <c r="R653" i="79"/>
  <c r="R695" i="79"/>
  <c r="Q695" i="79"/>
  <c r="R706" i="79"/>
  <c r="Q706" i="79"/>
  <c r="R753" i="79"/>
  <c r="Q753" i="79"/>
  <c r="R345" i="79"/>
  <c r="Q345" i="79"/>
  <c r="R399" i="79"/>
  <c r="Q399" i="79"/>
  <c r="R750" i="79"/>
  <c r="Q750" i="79"/>
  <c r="R766" i="79"/>
  <c r="Q766" i="79"/>
  <c r="R776" i="79"/>
  <c r="Q776" i="79"/>
  <c r="R23" i="79"/>
  <c r="S23" i="79" s="1"/>
  <c r="T23" i="79" s="1"/>
  <c r="R25" i="79"/>
  <c r="R35" i="79"/>
  <c r="S35" i="79" s="1"/>
  <c r="T35" i="79" s="1"/>
  <c r="R37" i="79"/>
  <c r="S37" i="79" s="1"/>
  <c r="T37" i="79" s="1"/>
  <c r="Q45" i="79"/>
  <c r="Q53" i="79"/>
  <c r="R100" i="79"/>
  <c r="S100" i="79" s="1"/>
  <c r="T100" i="79" s="1"/>
  <c r="R139" i="79"/>
  <c r="Q154" i="79"/>
  <c r="S154" i="79" s="1"/>
  <c r="T154" i="79" s="1"/>
  <c r="R178" i="79"/>
  <c r="S178" i="79" s="1"/>
  <c r="T178" i="79" s="1"/>
  <c r="R257" i="79"/>
  <c r="S257" i="79" s="1"/>
  <c r="T257" i="79" s="1"/>
  <c r="Q337" i="79"/>
  <c r="R337" i="79"/>
  <c r="R380" i="79"/>
  <c r="Q380" i="79"/>
  <c r="Q414" i="79"/>
  <c r="R414" i="79"/>
  <c r="Q702" i="79"/>
  <c r="R702" i="79"/>
  <c r="R729" i="79"/>
  <c r="Q729" i="79"/>
  <c r="R733" i="79"/>
  <c r="Q733" i="79"/>
  <c r="R742" i="79"/>
  <c r="Q742" i="79"/>
  <c r="R762" i="79"/>
  <c r="Q762" i="79"/>
  <c r="R787" i="79"/>
  <c r="Q787" i="79"/>
  <c r="R816" i="79"/>
  <c r="Q816" i="79"/>
  <c r="R822" i="79"/>
  <c r="Q822" i="79"/>
  <c r="R299" i="79"/>
  <c r="R422" i="79"/>
  <c r="S422" i="79" s="1"/>
  <c r="T422" i="79" s="1"/>
  <c r="R438" i="79"/>
  <c r="S438" i="79" s="1"/>
  <c r="T438" i="79" s="1"/>
  <c r="R450" i="79"/>
  <c r="S450" i="79" s="1"/>
  <c r="T450" i="79" s="1"/>
  <c r="R465" i="79"/>
  <c r="R472" i="79"/>
  <c r="R786" i="79"/>
  <c r="R794" i="79"/>
  <c r="R802" i="79"/>
  <c r="R300" i="79"/>
  <c r="S300" i="79" s="1"/>
  <c r="T300" i="79" s="1"/>
  <c r="Q312" i="79"/>
  <c r="S312" i="79" s="1"/>
  <c r="T312" i="79" s="1"/>
  <c r="R341" i="79"/>
  <c r="S341" i="79" s="1"/>
  <c r="T341" i="79" s="1"/>
  <c r="Q407" i="79"/>
  <c r="S407" i="79" s="1"/>
  <c r="T407" i="79" s="1"/>
  <c r="R461" i="79"/>
  <c r="Q472" i="79"/>
  <c r="R508" i="79"/>
  <c r="S508" i="79" s="1"/>
  <c r="T508" i="79" s="1"/>
  <c r="Q548" i="79"/>
  <c r="S548" i="79" s="1"/>
  <c r="T548" i="79" s="1"/>
  <c r="Q556" i="79"/>
  <c r="S556" i="79" s="1"/>
  <c r="T556" i="79" s="1"/>
  <c r="Q564" i="79"/>
  <c r="S564" i="79" s="1"/>
  <c r="T564" i="79" s="1"/>
  <c r="R584" i="79"/>
  <c r="S584" i="79" s="1"/>
  <c r="T584" i="79" s="1"/>
  <c r="Q593" i="79"/>
  <c r="S593" i="79" s="1"/>
  <c r="T593" i="79" s="1"/>
  <c r="R605" i="79"/>
  <c r="S605" i="79" s="1"/>
  <c r="T605" i="79" s="1"/>
  <c r="R630" i="79"/>
  <c r="S630" i="79" s="1"/>
  <c r="T630" i="79" s="1"/>
  <c r="Q633" i="79"/>
  <c r="S633" i="79" s="1"/>
  <c r="T633" i="79" s="1"/>
  <c r="Q716" i="79"/>
  <c r="S716" i="79" s="1"/>
  <c r="T716" i="79" s="1"/>
  <c r="R722" i="79"/>
  <c r="S722" i="79" s="1"/>
  <c r="T722" i="79" s="1"/>
  <c r="R728" i="79"/>
  <c r="S728" i="79" s="1"/>
  <c r="T728" i="79" s="1"/>
  <c r="R732" i="79"/>
  <c r="S732" i="79" s="1"/>
  <c r="T732" i="79" s="1"/>
  <c r="R735" i="79"/>
  <c r="S735" i="79" s="1"/>
  <c r="T735" i="79" s="1"/>
  <c r="Q786" i="79"/>
  <c r="Q794" i="79"/>
  <c r="Q802" i="79"/>
  <c r="R318" i="79"/>
  <c r="S318" i="79" s="1"/>
  <c r="T318" i="79" s="1"/>
  <c r="Q326" i="79"/>
  <c r="S326" i="79" s="1"/>
  <c r="T326" i="79" s="1"/>
  <c r="R329" i="79"/>
  <c r="S329" i="79" s="1"/>
  <c r="T329" i="79" s="1"/>
  <c r="R354" i="79"/>
  <c r="S354" i="79" s="1"/>
  <c r="T354" i="79" s="1"/>
  <c r="R357" i="79"/>
  <c r="S357" i="79" s="1"/>
  <c r="T357" i="79" s="1"/>
  <c r="R364" i="79"/>
  <c r="S364" i="79" s="1"/>
  <c r="T364" i="79" s="1"/>
  <c r="R367" i="79"/>
  <c r="S367" i="79" s="1"/>
  <c r="T367" i="79" s="1"/>
  <c r="Q384" i="79"/>
  <c r="S384" i="79" s="1"/>
  <c r="T384" i="79" s="1"/>
  <c r="R410" i="79"/>
  <c r="S410" i="79" s="1"/>
  <c r="T410" i="79" s="1"/>
  <c r="R417" i="79"/>
  <c r="Q424" i="79"/>
  <c r="R433" i="79"/>
  <c r="R440" i="79"/>
  <c r="S440" i="79" s="1"/>
  <c r="T440" i="79" s="1"/>
  <c r="R456" i="79"/>
  <c r="S456" i="79" s="1"/>
  <c r="T456" i="79" s="1"/>
  <c r="R458" i="79"/>
  <c r="S458" i="79" s="1"/>
  <c r="T458" i="79" s="1"/>
  <c r="Q461" i="79"/>
  <c r="R470" i="79"/>
  <c r="S470" i="79" s="1"/>
  <c r="T470" i="79" s="1"/>
  <c r="R475" i="79"/>
  <c r="S475" i="79" s="1"/>
  <c r="T475" i="79" s="1"/>
  <c r="Q645" i="79"/>
  <c r="S645" i="79" s="1"/>
  <c r="T645" i="79" s="1"/>
  <c r="R791" i="79"/>
  <c r="S791" i="79" s="1"/>
  <c r="T791" i="79" s="1"/>
  <c r="R799" i="79"/>
  <c r="S799" i="79" s="1"/>
  <c r="T799" i="79" s="1"/>
  <c r="R807" i="79"/>
  <c r="S807" i="79" s="1"/>
  <c r="T807" i="79" s="1"/>
  <c r="R769" i="79"/>
  <c r="Q769" i="79"/>
  <c r="Q692" i="79"/>
  <c r="S692" i="79" s="1"/>
  <c r="T692" i="79" s="1"/>
  <c r="Q696" i="79"/>
  <c r="S696" i="79" s="1"/>
  <c r="T696" i="79" s="1"/>
  <c r="Q700" i="79"/>
  <c r="S700" i="79" s="1"/>
  <c r="T700" i="79" s="1"/>
  <c r="Q704" i="79"/>
  <c r="S704" i="79" s="1"/>
  <c r="T704" i="79" s="1"/>
  <c r="R713" i="79"/>
  <c r="Q713" i="79"/>
  <c r="Q724" i="79"/>
  <c r="S724" i="79" s="1"/>
  <c r="T724" i="79" s="1"/>
  <c r="Q730" i="79"/>
  <c r="S730" i="79" s="1"/>
  <c r="T730" i="79" s="1"/>
  <c r="Q740" i="79"/>
  <c r="S740" i="79" s="1"/>
  <c r="T740" i="79" s="1"/>
  <c r="Q788" i="79"/>
  <c r="R806" i="79"/>
  <c r="Q806" i="79"/>
  <c r="R809" i="79"/>
  <c r="Q809" i="79"/>
  <c r="R829" i="79"/>
  <c r="Q829" i="79"/>
  <c r="R684" i="79"/>
  <c r="S684" i="79" s="1"/>
  <c r="T684" i="79" s="1"/>
  <c r="Q685" i="79"/>
  <c r="S685" i="79" s="1"/>
  <c r="T685" i="79" s="1"/>
  <c r="R688" i="79"/>
  <c r="S688" i="79" s="1"/>
  <c r="T688" i="79" s="1"/>
  <c r="Q689" i="79"/>
  <c r="S689" i="79" s="1"/>
  <c r="T689" i="79" s="1"/>
  <c r="Q693" i="79"/>
  <c r="S693" i="79" s="1"/>
  <c r="T693" i="79" s="1"/>
  <c r="Q697" i="79"/>
  <c r="S697" i="79" s="1"/>
  <c r="T697" i="79" s="1"/>
  <c r="Q701" i="79"/>
  <c r="S701" i="79" s="1"/>
  <c r="T701" i="79" s="1"/>
  <c r="R705" i="79"/>
  <c r="S705" i="79" s="1"/>
  <c r="T705" i="79" s="1"/>
  <c r="Q707" i="79"/>
  <c r="S707" i="79" s="1"/>
  <c r="T707" i="79" s="1"/>
  <c r="Q708" i="79"/>
  <c r="S708" i="79" s="1"/>
  <c r="T708" i="79" s="1"/>
  <c r="R717" i="79"/>
  <c r="Q717" i="79"/>
  <c r="Q760" i="79"/>
  <c r="R765" i="79"/>
  <c r="Q765" i="79"/>
  <c r="Q796" i="79"/>
  <c r="R824" i="79"/>
  <c r="Q824" i="79"/>
  <c r="R709" i="79"/>
  <c r="Q709" i="79"/>
  <c r="R781" i="79"/>
  <c r="Q781" i="79"/>
  <c r="R798" i="79"/>
  <c r="Q798" i="79"/>
  <c r="Q720" i="79"/>
  <c r="S720" i="79" s="1"/>
  <c r="T720" i="79" s="1"/>
  <c r="R734" i="79"/>
  <c r="Q734" i="79"/>
  <c r="Q736" i="79"/>
  <c r="Q748" i="79"/>
  <c r="S748" i="79" s="1"/>
  <c r="T748" i="79" s="1"/>
  <c r="R764" i="79"/>
  <c r="Q764" i="79"/>
  <c r="Q712" i="79"/>
  <c r="S712" i="79" s="1"/>
  <c r="T712" i="79" s="1"/>
  <c r="R721" i="79"/>
  <c r="Q721" i="79"/>
  <c r="R725" i="79"/>
  <c r="Q725" i="79"/>
  <c r="Q727" i="79"/>
  <c r="S727" i="79" s="1"/>
  <c r="T727" i="79" s="1"/>
  <c r="R731" i="79"/>
  <c r="Q731" i="79"/>
  <c r="R737" i="79"/>
  <c r="Q737" i="79"/>
  <c r="R743" i="79"/>
  <c r="Q743" i="79"/>
  <c r="R745" i="79"/>
  <c r="Q745" i="79"/>
  <c r="R749" i="79"/>
  <c r="Q749" i="79"/>
  <c r="R751" i="79"/>
  <c r="Q751" i="79"/>
  <c r="Q754" i="79"/>
  <c r="R780" i="79"/>
  <c r="Q780" i="79"/>
  <c r="Q783" i="79"/>
  <c r="R790" i="79"/>
  <c r="Q790" i="79"/>
  <c r="Q804" i="79"/>
  <c r="Q820" i="79"/>
  <c r="S820" i="79" s="1"/>
  <c r="T820" i="79" s="1"/>
  <c r="R825" i="79"/>
  <c r="Q825" i="79"/>
  <c r="R752" i="79"/>
  <c r="R756" i="79"/>
  <c r="R773" i="79"/>
  <c r="Q773" i="79"/>
  <c r="R813" i="79"/>
  <c r="Q813" i="79"/>
  <c r="R817" i="79"/>
  <c r="Q817" i="79"/>
  <c r="R833" i="79"/>
  <c r="Q833" i="79"/>
  <c r="Q752" i="79"/>
  <c r="Q756" i="79"/>
  <c r="R761" i="79"/>
  <c r="Q761" i="79"/>
  <c r="Q768" i="79"/>
  <c r="S768" i="79" s="1"/>
  <c r="T768" i="79" s="1"/>
  <c r="R777" i="79"/>
  <c r="Q777" i="79"/>
  <c r="R784" i="79"/>
  <c r="Q784" i="79"/>
  <c r="Q792" i="79"/>
  <c r="Q800" i="79"/>
  <c r="Q808" i="79"/>
  <c r="R821" i="79"/>
  <c r="Q821" i="79"/>
  <c r="Q828" i="79"/>
  <c r="S828" i="79" s="1"/>
  <c r="T828" i="79" s="1"/>
  <c r="Q224" i="79"/>
  <c r="R224" i="79"/>
  <c r="Q228" i="79"/>
  <c r="R228" i="79"/>
  <c r="Q232" i="79"/>
  <c r="R232" i="79"/>
  <c r="Q236" i="79"/>
  <c r="R236" i="79"/>
  <c r="Q240" i="79"/>
  <c r="R240" i="79"/>
  <c r="Q255" i="79"/>
  <c r="R255" i="79"/>
  <c r="Q375" i="79"/>
  <c r="R375" i="79"/>
  <c r="R390" i="79"/>
  <c r="Q390" i="79"/>
  <c r="R425" i="79"/>
  <c r="Q425" i="79"/>
  <c r="R464" i="79"/>
  <c r="Q464" i="79"/>
  <c r="R532" i="79"/>
  <c r="Q532" i="79"/>
  <c r="Q25" i="79"/>
  <c r="Q65" i="79"/>
  <c r="R119" i="79"/>
  <c r="Q119" i="79"/>
  <c r="R135" i="79"/>
  <c r="Q135" i="79"/>
  <c r="Q244" i="79"/>
  <c r="R244" i="79"/>
  <c r="Q253" i="79"/>
  <c r="S253" i="79" s="1"/>
  <c r="T253" i="79" s="1"/>
  <c r="R263" i="79"/>
  <c r="Q263" i="79"/>
  <c r="R290" i="79"/>
  <c r="Q290" i="79"/>
  <c r="Q310" i="79"/>
  <c r="S310" i="79" s="1"/>
  <c r="T310" i="79" s="1"/>
  <c r="R316" i="79"/>
  <c r="Q316" i="79"/>
  <c r="Q325" i="79"/>
  <c r="R325" i="79"/>
  <c r="R372" i="79"/>
  <c r="Q372" i="79"/>
  <c r="Q420" i="79"/>
  <c r="R429" i="79"/>
  <c r="Q429" i="79"/>
  <c r="R460" i="79"/>
  <c r="Q460" i="79"/>
  <c r="R617" i="79"/>
  <c r="Q617" i="79"/>
  <c r="R621" i="79"/>
  <c r="Q621" i="79"/>
  <c r="R625" i="79"/>
  <c r="Q625" i="79"/>
  <c r="Q61" i="79"/>
  <c r="R72" i="79"/>
  <c r="S72" i="79" s="1"/>
  <c r="T72" i="79" s="1"/>
  <c r="Q93" i="79"/>
  <c r="R150" i="79"/>
  <c r="Q150" i="79"/>
  <c r="R190" i="79"/>
  <c r="S190" i="79" s="1"/>
  <c r="T190" i="79" s="1"/>
  <c r="R199" i="79"/>
  <c r="S199" i="79" s="1"/>
  <c r="T199" i="79" s="1"/>
  <c r="Q217" i="79"/>
  <c r="S217" i="79" s="1"/>
  <c r="T217" i="79" s="1"/>
  <c r="Q221" i="79"/>
  <c r="S221" i="79" s="1"/>
  <c r="T221" i="79" s="1"/>
  <c r="Q225" i="79"/>
  <c r="S225" i="79" s="1"/>
  <c r="T225" i="79" s="1"/>
  <c r="Q229" i="79"/>
  <c r="S229" i="79" s="1"/>
  <c r="T229" i="79" s="1"/>
  <c r="Q233" i="79"/>
  <c r="S233" i="79" s="1"/>
  <c r="T233" i="79" s="1"/>
  <c r="Q237" i="79"/>
  <c r="S237" i="79" s="1"/>
  <c r="T237" i="79" s="1"/>
  <c r="Q241" i="79"/>
  <c r="S241" i="79" s="1"/>
  <c r="T241" i="79" s="1"/>
  <c r="Q248" i="79"/>
  <c r="R248" i="79"/>
  <c r="R258" i="79"/>
  <c r="Q258" i="79"/>
  <c r="R307" i="79"/>
  <c r="S307" i="79" s="1"/>
  <c r="T307" i="79" s="1"/>
  <c r="R321" i="79"/>
  <c r="S321" i="79" s="1"/>
  <c r="T321" i="79" s="1"/>
  <c r="Q328" i="79"/>
  <c r="S328" i="79" s="1"/>
  <c r="T328" i="79" s="1"/>
  <c r="R330" i="79"/>
  <c r="Q330" i="79"/>
  <c r="Q348" i="79"/>
  <c r="R348" i="79"/>
  <c r="Q363" i="79"/>
  <c r="R363" i="79"/>
  <c r="R406" i="79"/>
  <c r="S406" i="79" s="1"/>
  <c r="T406" i="79" s="1"/>
  <c r="R408" i="79"/>
  <c r="Q408" i="79"/>
  <c r="Q436" i="79"/>
  <c r="R448" i="79"/>
  <c r="Q448" i="79"/>
  <c r="R480" i="79"/>
  <c r="Q480" i="79"/>
  <c r="Q500" i="79"/>
  <c r="S500" i="79" s="1"/>
  <c r="T500" i="79" s="1"/>
  <c r="R512" i="79"/>
  <c r="Q512" i="79"/>
  <c r="Q587" i="79"/>
  <c r="R587" i="79"/>
  <c r="Q610" i="79"/>
  <c r="R610" i="79"/>
  <c r="Q614" i="79"/>
  <c r="R614" i="79"/>
  <c r="Q618" i="79"/>
  <c r="R618" i="79"/>
  <c r="Q622" i="79"/>
  <c r="R622" i="79"/>
  <c r="R629" i="79"/>
  <c r="Q629" i="79"/>
  <c r="Q103" i="79"/>
  <c r="R103" i="79"/>
  <c r="Q216" i="79"/>
  <c r="R216" i="79"/>
  <c r="Q220" i="79"/>
  <c r="R220" i="79"/>
  <c r="R332" i="79"/>
  <c r="Q332" i="79"/>
  <c r="R394" i="79"/>
  <c r="Q394" i="79"/>
  <c r="Q33" i="79"/>
  <c r="Q41" i="79"/>
  <c r="Q49" i="79"/>
  <c r="Q101" i="79"/>
  <c r="R166" i="79"/>
  <c r="Q166" i="79"/>
  <c r="R182" i="79"/>
  <c r="Q182" i="79"/>
  <c r="Q278" i="79"/>
  <c r="S278" i="79" s="1"/>
  <c r="T278" i="79" s="1"/>
  <c r="R301" i="79"/>
  <c r="Q301" i="79"/>
  <c r="Q308" i="79"/>
  <c r="S308" i="79" s="1"/>
  <c r="T308" i="79" s="1"/>
  <c r="R342" i="79"/>
  <c r="Q342" i="79"/>
  <c r="R368" i="79"/>
  <c r="Q368" i="79"/>
  <c r="R493" i="79"/>
  <c r="Q493" i="79"/>
  <c r="R111" i="79"/>
  <c r="Q111" i="79"/>
  <c r="R127" i="79"/>
  <c r="Q127" i="79"/>
  <c r="R181" i="79"/>
  <c r="Q181" i="79"/>
  <c r="R186" i="79"/>
  <c r="S186" i="79" s="1"/>
  <c r="T186" i="79" s="1"/>
  <c r="R203" i="79"/>
  <c r="S203" i="79" s="1"/>
  <c r="T203" i="79" s="1"/>
  <c r="R252" i="79"/>
  <c r="Q252" i="79"/>
  <c r="R274" i="79"/>
  <c r="Q274" i="79"/>
  <c r="R293" i="79"/>
  <c r="Q293" i="79"/>
  <c r="Q309" i="79"/>
  <c r="R309" i="79"/>
  <c r="R314" i="79"/>
  <c r="Q314" i="79"/>
  <c r="R338" i="79"/>
  <c r="Q338" i="79"/>
  <c r="R352" i="79"/>
  <c r="Q352" i="79"/>
  <c r="R405" i="79"/>
  <c r="Q405" i="79"/>
  <c r="R445" i="79"/>
  <c r="Q445" i="79"/>
  <c r="R452" i="79"/>
  <c r="Q452" i="79"/>
  <c r="Q478" i="79"/>
  <c r="R478" i="79"/>
  <c r="R528" i="79"/>
  <c r="Q528" i="79"/>
  <c r="Q543" i="79"/>
  <c r="R543" i="79"/>
  <c r="Q551" i="79"/>
  <c r="R551" i="79"/>
  <c r="Q559" i="79"/>
  <c r="R559" i="79"/>
  <c r="Q567" i="79"/>
  <c r="R567" i="79"/>
  <c r="Q575" i="79"/>
  <c r="R575" i="79"/>
  <c r="R76" i="79"/>
  <c r="S76" i="79" s="1"/>
  <c r="T76" i="79" s="1"/>
  <c r="R292" i="79"/>
  <c r="S292" i="79" s="1"/>
  <c r="T292" i="79" s="1"/>
  <c r="Q344" i="79"/>
  <c r="R344" i="79"/>
  <c r="R428" i="79"/>
  <c r="Q428" i="79"/>
  <c r="Q579" i="79"/>
  <c r="R579" i="79"/>
  <c r="Q664" i="79"/>
  <c r="R664" i="79"/>
  <c r="R80" i="79"/>
  <c r="S80" i="79" s="1"/>
  <c r="T80" i="79" s="1"/>
  <c r="R88" i="79"/>
  <c r="S88" i="79" s="1"/>
  <c r="T88" i="79" s="1"/>
  <c r="R96" i="79"/>
  <c r="S96" i="79" s="1"/>
  <c r="T96" i="79" s="1"/>
  <c r="R183" i="79"/>
  <c r="S183" i="79" s="1"/>
  <c r="T183" i="79" s="1"/>
  <c r="Q194" i="79"/>
  <c r="Q198" i="79"/>
  <c r="Q202" i="79"/>
  <c r="Q206" i="79"/>
  <c r="Q210" i="79"/>
  <c r="Q219" i="79"/>
  <c r="S219" i="79" s="1"/>
  <c r="T219" i="79" s="1"/>
  <c r="Q223" i="79"/>
  <c r="S223" i="79" s="1"/>
  <c r="T223" i="79" s="1"/>
  <c r="Q227" i="79"/>
  <c r="S227" i="79" s="1"/>
  <c r="T227" i="79" s="1"/>
  <c r="Q231" i="79"/>
  <c r="S231" i="79" s="1"/>
  <c r="T231" i="79" s="1"/>
  <c r="Q235" i="79"/>
  <c r="S235" i="79" s="1"/>
  <c r="T235" i="79" s="1"/>
  <c r="Q239" i="79"/>
  <c r="S239" i="79" s="1"/>
  <c r="T239" i="79" s="1"/>
  <c r="R305" i="79"/>
  <c r="S305" i="79" s="1"/>
  <c r="T305" i="79" s="1"/>
  <c r="R313" i="79"/>
  <c r="S313" i="79" s="1"/>
  <c r="T313" i="79" s="1"/>
  <c r="Q320" i="79"/>
  <c r="S320" i="79" s="1"/>
  <c r="T320" i="79" s="1"/>
  <c r="Q359" i="79"/>
  <c r="R359" i="79"/>
  <c r="R416" i="79"/>
  <c r="Q416" i="79"/>
  <c r="R432" i="79"/>
  <c r="Q432" i="79"/>
  <c r="Q441" i="79"/>
  <c r="R444" i="79"/>
  <c r="Q444" i="79"/>
  <c r="Q468" i="79"/>
  <c r="R476" i="79"/>
  <c r="Q476" i="79"/>
  <c r="Q487" i="79"/>
  <c r="R487" i="79"/>
  <c r="R496" i="79"/>
  <c r="Q496" i="79"/>
  <c r="Q516" i="79"/>
  <c r="S516" i="79" s="1"/>
  <c r="T516" i="79" s="1"/>
  <c r="Q547" i="79"/>
  <c r="R547" i="79"/>
  <c r="Q555" i="79"/>
  <c r="R555" i="79"/>
  <c r="Q563" i="79"/>
  <c r="R563" i="79"/>
  <c r="Q571" i="79"/>
  <c r="R571" i="79"/>
  <c r="Q583" i="79"/>
  <c r="R583" i="79"/>
  <c r="Q668" i="79"/>
  <c r="R668" i="79"/>
  <c r="R426" i="79"/>
  <c r="S426" i="79" s="1"/>
  <c r="T426" i="79" s="1"/>
  <c r="R442" i="79"/>
  <c r="S442" i="79" s="1"/>
  <c r="T442" i="79" s="1"/>
  <c r="Q541" i="79"/>
  <c r="S541" i="79" s="1"/>
  <c r="T541" i="79" s="1"/>
  <c r="Q545" i="79"/>
  <c r="S545" i="79" s="1"/>
  <c r="T545" i="79" s="1"/>
  <c r="Q549" i="79"/>
  <c r="S549" i="79" s="1"/>
  <c r="T549" i="79" s="1"/>
  <c r="Q553" i="79"/>
  <c r="S553" i="79" s="1"/>
  <c r="T553" i="79" s="1"/>
  <c r="Q557" i="79"/>
  <c r="S557" i="79" s="1"/>
  <c r="T557" i="79" s="1"/>
  <c r="Q561" i="79"/>
  <c r="S561" i="79" s="1"/>
  <c r="T561" i="79" s="1"/>
  <c r="Q565" i="79"/>
  <c r="S565" i="79" s="1"/>
  <c r="T565" i="79" s="1"/>
  <c r="Q569" i="79"/>
  <c r="S569" i="79" s="1"/>
  <c r="T569" i="79" s="1"/>
  <c r="Q573" i="79"/>
  <c r="S573" i="79" s="1"/>
  <c r="T573" i="79" s="1"/>
  <c r="Q577" i="79"/>
  <c r="S577" i="79" s="1"/>
  <c r="T577" i="79" s="1"/>
  <c r="Q581" i="79"/>
  <c r="S581" i="79" s="1"/>
  <c r="T581" i="79" s="1"/>
  <c r="Q585" i="79"/>
  <c r="S585" i="79" s="1"/>
  <c r="T585" i="79" s="1"/>
  <c r="Q589" i="79"/>
  <c r="S589" i="79" s="1"/>
  <c r="T589" i="79" s="1"/>
  <c r="R594" i="79"/>
  <c r="S594" i="79" s="1"/>
  <c r="T594" i="79" s="1"/>
  <c r="R598" i="79"/>
  <c r="S598" i="79" s="1"/>
  <c r="T598" i="79" s="1"/>
  <c r="Q601" i="79"/>
  <c r="S601" i="79" s="1"/>
  <c r="T601" i="79" s="1"/>
  <c r="R602" i="79"/>
  <c r="S602" i="79" s="1"/>
  <c r="T602" i="79" s="1"/>
  <c r="R606" i="79"/>
  <c r="S606" i="79" s="1"/>
  <c r="T606" i="79" s="1"/>
  <c r="Q613" i="79"/>
  <c r="S613" i="79" s="1"/>
  <c r="T613" i="79" s="1"/>
  <c r="Q675" i="79"/>
  <c r="S675" i="79" s="1"/>
  <c r="T675" i="79" s="1"/>
  <c r="Q346" i="79"/>
  <c r="S346" i="79" s="1"/>
  <c r="T346" i="79" s="1"/>
  <c r="R351" i="79"/>
  <c r="S351" i="79" s="1"/>
  <c r="T351" i="79" s="1"/>
  <c r="R371" i="79"/>
  <c r="S371" i="79" s="1"/>
  <c r="T371" i="79" s="1"/>
  <c r="R382" i="79"/>
  <c r="S382" i="79" s="1"/>
  <c r="T382" i="79" s="1"/>
  <c r="R386" i="79"/>
  <c r="S386" i="79" s="1"/>
  <c r="T386" i="79" s="1"/>
  <c r="R393" i="79"/>
  <c r="S393" i="79" s="1"/>
  <c r="T393" i="79" s="1"/>
  <c r="R430" i="79"/>
  <c r="S430" i="79" s="1"/>
  <c r="T430" i="79" s="1"/>
  <c r="R446" i="79"/>
  <c r="S446" i="79" s="1"/>
  <c r="T446" i="79" s="1"/>
  <c r="R642" i="79"/>
  <c r="S642" i="79" s="1"/>
  <c r="T642" i="79" s="1"/>
  <c r="R646" i="79"/>
  <c r="S646" i="79" s="1"/>
  <c r="T646" i="79" s="1"/>
  <c r="R650" i="79"/>
  <c r="S650" i="79" s="1"/>
  <c r="T650" i="79" s="1"/>
  <c r="R654" i="79"/>
  <c r="S654" i="79" s="1"/>
  <c r="T654" i="79" s="1"/>
  <c r="R674" i="79"/>
  <c r="S674" i="79" s="1"/>
  <c r="T674" i="79" s="1"/>
  <c r="Q86" i="79"/>
  <c r="R86" i="79"/>
  <c r="Q98" i="79"/>
  <c r="R98" i="79"/>
  <c r="Q110" i="79"/>
  <c r="R110" i="79"/>
  <c r="R128" i="79"/>
  <c r="Q128" i="79"/>
  <c r="Q134" i="79"/>
  <c r="R134" i="79"/>
  <c r="R269" i="79"/>
  <c r="Q269" i="79"/>
  <c r="R71" i="79"/>
  <c r="Q71" i="79"/>
  <c r="R74" i="79"/>
  <c r="S74" i="79" s="1"/>
  <c r="T74" i="79" s="1"/>
  <c r="R79" i="79"/>
  <c r="Q79" i="79"/>
  <c r="R113" i="79"/>
  <c r="Q113" i="79"/>
  <c r="R121" i="79"/>
  <c r="Q121" i="79"/>
  <c r="R129" i="79"/>
  <c r="Q129" i="79"/>
  <c r="R137" i="79"/>
  <c r="Q137" i="79"/>
  <c r="R189" i="79"/>
  <c r="Q189" i="79"/>
  <c r="Q262" i="79"/>
  <c r="R262" i="79"/>
  <c r="Q264" i="79"/>
  <c r="R264" i="79"/>
  <c r="Q270" i="79"/>
  <c r="R270" i="79"/>
  <c r="R311" i="79"/>
  <c r="Q311" i="79"/>
  <c r="Q327" i="79"/>
  <c r="R327" i="79"/>
  <c r="R457" i="79"/>
  <c r="Q457" i="79"/>
  <c r="R20" i="79"/>
  <c r="Q20" i="79"/>
  <c r="R22" i="79"/>
  <c r="Q22" i="79"/>
  <c r="R24" i="79"/>
  <c r="Q24" i="79"/>
  <c r="R26" i="79"/>
  <c r="Q26" i="79"/>
  <c r="R28" i="79"/>
  <c r="Q28" i="79"/>
  <c r="R30" i="79"/>
  <c r="Q30" i="79"/>
  <c r="R32" i="79"/>
  <c r="Q32" i="79"/>
  <c r="R34" i="79"/>
  <c r="Q34" i="79"/>
  <c r="R36" i="79"/>
  <c r="Q36" i="79"/>
  <c r="R38" i="79"/>
  <c r="Q38" i="79"/>
  <c r="R40" i="79"/>
  <c r="Q40" i="79"/>
  <c r="R42" i="79"/>
  <c r="Q42" i="79"/>
  <c r="R44" i="79"/>
  <c r="Q44" i="79"/>
  <c r="R46" i="79"/>
  <c r="Q46" i="79"/>
  <c r="R48" i="79"/>
  <c r="Q48" i="79"/>
  <c r="R50" i="79"/>
  <c r="Q50" i="79"/>
  <c r="R52" i="79"/>
  <c r="Q52" i="79"/>
  <c r="R54" i="79"/>
  <c r="Q54" i="79"/>
  <c r="R56" i="79"/>
  <c r="Q56" i="79"/>
  <c r="R58" i="79"/>
  <c r="Q58" i="79"/>
  <c r="R60" i="79"/>
  <c r="Q60" i="79"/>
  <c r="R62" i="79"/>
  <c r="Q62" i="79"/>
  <c r="R64" i="79"/>
  <c r="Q64" i="79"/>
  <c r="R66" i="79"/>
  <c r="Q66" i="79"/>
  <c r="R68" i="79"/>
  <c r="Q68" i="79"/>
  <c r="Q106" i="79"/>
  <c r="R106" i="79"/>
  <c r="Q108" i="79"/>
  <c r="R108" i="79"/>
  <c r="Q114" i="79"/>
  <c r="R114" i="79"/>
  <c r="Q116" i="79"/>
  <c r="R116" i="79"/>
  <c r="Q122" i="79"/>
  <c r="R122" i="79"/>
  <c r="R124" i="79"/>
  <c r="Q124" i="79"/>
  <c r="Q130" i="79"/>
  <c r="R130" i="79"/>
  <c r="R132" i="79"/>
  <c r="Q132" i="79"/>
  <c r="Q138" i="79"/>
  <c r="R138" i="79"/>
  <c r="R184" i="79"/>
  <c r="Q184" i="79"/>
  <c r="R212" i="79"/>
  <c r="Q212" i="79"/>
  <c r="R265" i="79"/>
  <c r="Q265" i="79"/>
  <c r="Q315" i="79"/>
  <c r="R315" i="79"/>
  <c r="Q331" i="79"/>
  <c r="R331" i="79"/>
  <c r="Q402" i="79"/>
  <c r="R402" i="79"/>
  <c r="R469" i="79"/>
  <c r="Q469" i="79"/>
  <c r="R490" i="79"/>
  <c r="Q490" i="79"/>
  <c r="Q82" i="79"/>
  <c r="R82" i="79"/>
  <c r="Q90" i="79"/>
  <c r="R90" i="79"/>
  <c r="Q94" i="79"/>
  <c r="R94" i="79"/>
  <c r="R112" i="79"/>
  <c r="Q112" i="79"/>
  <c r="Q118" i="79"/>
  <c r="R118" i="79"/>
  <c r="R120" i="79"/>
  <c r="Q120" i="79"/>
  <c r="Q126" i="79"/>
  <c r="R126" i="79"/>
  <c r="R136" i="79"/>
  <c r="Q136" i="79"/>
  <c r="R261" i="79"/>
  <c r="Q261" i="79"/>
  <c r="R323" i="79"/>
  <c r="Q323" i="79"/>
  <c r="R349" i="79"/>
  <c r="Q349" i="79"/>
  <c r="R75" i="79"/>
  <c r="Q75" i="79"/>
  <c r="R109" i="79"/>
  <c r="Q109" i="79"/>
  <c r="R117" i="79"/>
  <c r="Q117" i="79"/>
  <c r="R125" i="79"/>
  <c r="Q125" i="79"/>
  <c r="R133" i="79"/>
  <c r="Q133" i="79"/>
  <c r="R185" i="79"/>
  <c r="Q185" i="79"/>
  <c r="R260" i="79"/>
  <c r="Q260" i="79"/>
  <c r="Q266" i="79"/>
  <c r="R266" i="79"/>
  <c r="R268" i="79"/>
  <c r="Q268" i="79"/>
  <c r="Q294" i="79"/>
  <c r="R294" i="79"/>
  <c r="Q298" i="79"/>
  <c r="R298" i="79"/>
  <c r="R302" i="79"/>
  <c r="Q302" i="79"/>
  <c r="Q319" i="79"/>
  <c r="R319" i="79"/>
  <c r="R335" i="79"/>
  <c r="Q335" i="79"/>
  <c r="R340" i="79"/>
  <c r="Q340" i="79"/>
  <c r="R356" i="79"/>
  <c r="Q356" i="79"/>
  <c r="R200" i="79"/>
  <c r="R204" i="79"/>
  <c r="R208" i="79"/>
  <c r="R362" i="79"/>
  <c r="Q362" i="79"/>
  <c r="R370" i="79"/>
  <c r="Q370" i="79"/>
  <c r="R378" i="79"/>
  <c r="Q378" i="79"/>
  <c r="R392" i="79"/>
  <c r="Q392" i="79"/>
  <c r="R400" i="79"/>
  <c r="Q400" i="79"/>
  <c r="R421" i="79"/>
  <c r="Q421" i="79"/>
  <c r="R477" i="79"/>
  <c r="Q477" i="79"/>
  <c r="Q495" i="79"/>
  <c r="R495" i="79"/>
  <c r="Q503" i="79"/>
  <c r="R503" i="79"/>
  <c r="R517" i="79"/>
  <c r="Q517" i="79"/>
  <c r="R525" i="79"/>
  <c r="Q525" i="79"/>
  <c r="R670" i="79"/>
  <c r="Q670" i="79"/>
  <c r="Q83" i="79"/>
  <c r="Q87" i="79"/>
  <c r="Q91" i="79"/>
  <c r="S91" i="79" s="1"/>
  <c r="T91" i="79" s="1"/>
  <c r="Q95" i="79"/>
  <c r="Q99" i="79"/>
  <c r="Q139" i="79"/>
  <c r="Q140" i="79"/>
  <c r="S140" i="79" s="1"/>
  <c r="T140" i="79" s="1"/>
  <c r="R141" i="79"/>
  <c r="S141" i="79" s="1"/>
  <c r="T141" i="79" s="1"/>
  <c r="Q143" i="79"/>
  <c r="S143" i="79" s="1"/>
  <c r="T143" i="79" s="1"/>
  <c r="Q144" i="79"/>
  <c r="S144" i="79" s="1"/>
  <c r="T144" i="79" s="1"/>
  <c r="R145" i="79"/>
  <c r="S145" i="79" s="1"/>
  <c r="T145" i="79" s="1"/>
  <c r="Q147" i="79"/>
  <c r="S147" i="79" s="1"/>
  <c r="T147" i="79" s="1"/>
  <c r="Q148" i="79"/>
  <c r="S148" i="79" s="1"/>
  <c r="T148" i="79" s="1"/>
  <c r="R149" i="79"/>
  <c r="S149" i="79" s="1"/>
  <c r="T149" i="79" s="1"/>
  <c r="Q151" i="79"/>
  <c r="S151" i="79" s="1"/>
  <c r="T151" i="79" s="1"/>
  <c r="Q152" i="79"/>
  <c r="S152" i="79" s="1"/>
  <c r="T152" i="79" s="1"/>
  <c r="R153" i="79"/>
  <c r="S153" i="79" s="1"/>
  <c r="T153" i="79" s="1"/>
  <c r="Q155" i="79"/>
  <c r="S155" i="79" s="1"/>
  <c r="T155" i="79" s="1"/>
  <c r="Q156" i="79"/>
  <c r="S156" i="79" s="1"/>
  <c r="T156" i="79" s="1"/>
  <c r="R157" i="79"/>
  <c r="S157" i="79" s="1"/>
  <c r="T157" i="79" s="1"/>
  <c r="Q159" i="79"/>
  <c r="S159" i="79" s="1"/>
  <c r="T159" i="79" s="1"/>
  <c r="Q160" i="79"/>
  <c r="S160" i="79" s="1"/>
  <c r="T160" i="79" s="1"/>
  <c r="R161" i="79"/>
  <c r="S161" i="79" s="1"/>
  <c r="T161" i="79" s="1"/>
  <c r="Q163" i="79"/>
  <c r="S163" i="79" s="1"/>
  <c r="T163" i="79" s="1"/>
  <c r="Q164" i="79"/>
  <c r="S164" i="79" s="1"/>
  <c r="T164" i="79" s="1"/>
  <c r="R165" i="79"/>
  <c r="S165" i="79" s="1"/>
  <c r="T165" i="79" s="1"/>
  <c r="Q167" i="79"/>
  <c r="S167" i="79" s="1"/>
  <c r="T167" i="79" s="1"/>
  <c r="Q168" i="79"/>
  <c r="S168" i="79" s="1"/>
  <c r="T168" i="79" s="1"/>
  <c r="R169" i="79"/>
  <c r="S169" i="79" s="1"/>
  <c r="T169" i="79" s="1"/>
  <c r="Q171" i="79"/>
  <c r="S171" i="79" s="1"/>
  <c r="T171" i="79" s="1"/>
  <c r="Q172" i="79"/>
  <c r="S172" i="79" s="1"/>
  <c r="T172" i="79" s="1"/>
  <c r="R173" i="79"/>
  <c r="S173" i="79" s="1"/>
  <c r="T173" i="79" s="1"/>
  <c r="Q175" i="79"/>
  <c r="S175" i="79" s="1"/>
  <c r="T175" i="79" s="1"/>
  <c r="Q176" i="79"/>
  <c r="S176" i="79" s="1"/>
  <c r="T176" i="79" s="1"/>
  <c r="R177" i="79"/>
  <c r="S177" i="79" s="1"/>
  <c r="T177" i="79" s="1"/>
  <c r="Q179" i="79"/>
  <c r="S179" i="79" s="1"/>
  <c r="T179" i="79" s="1"/>
  <c r="Q180" i="79"/>
  <c r="S180" i="79" s="1"/>
  <c r="T180" i="79" s="1"/>
  <c r="R187" i="79"/>
  <c r="S187" i="79" s="1"/>
  <c r="T187" i="79" s="1"/>
  <c r="R191" i="79"/>
  <c r="S191" i="79" s="1"/>
  <c r="T191" i="79" s="1"/>
  <c r="Q200" i="79"/>
  <c r="Q204" i="79"/>
  <c r="Q208" i="79"/>
  <c r="R213" i="79"/>
  <c r="S213" i="79" s="1"/>
  <c r="T213" i="79" s="1"/>
  <c r="R215" i="79"/>
  <c r="S215" i="79" s="1"/>
  <c r="T215" i="79" s="1"/>
  <c r="Q271" i="79"/>
  <c r="Q272" i="79"/>
  <c r="S272" i="79" s="1"/>
  <c r="T272" i="79" s="1"/>
  <c r="R273" i="79"/>
  <c r="S273" i="79" s="1"/>
  <c r="T273" i="79" s="1"/>
  <c r="Q275" i="79"/>
  <c r="S275" i="79" s="1"/>
  <c r="T275" i="79" s="1"/>
  <c r="Q276" i="79"/>
  <c r="S276" i="79" s="1"/>
  <c r="T276" i="79" s="1"/>
  <c r="R277" i="79"/>
  <c r="S277" i="79" s="1"/>
  <c r="T277" i="79" s="1"/>
  <c r="Q279" i="79"/>
  <c r="S279" i="79" s="1"/>
  <c r="T279" i="79" s="1"/>
  <c r="Q280" i="79"/>
  <c r="S280" i="79" s="1"/>
  <c r="T280" i="79" s="1"/>
  <c r="R281" i="79"/>
  <c r="S281" i="79" s="1"/>
  <c r="T281" i="79" s="1"/>
  <c r="Q283" i="79"/>
  <c r="S283" i="79" s="1"/>
  <c r="T283" i="79" s="1"/>
  <c r="Q284" i="79"/>
  <c r="S284" i="79" s="1"/>
  <c r="T284" i="79" s="1"/>
  <c r="R285" i="79"/>
  <c r="S285" i="79" s="1"/>
  <c r="T285" i="79" s="1"/>
  <c r="Q287" i="79"/>
  <c r="S287" i="79" s="1"/>
  <c r="T287" i="79" s="1"/>
  <c r="Q288" i="79"/>
  <c r="S288" i="79" s="1"/>
  <c r="T288" i="79" s="1"/>
  <c r="R289" i="79"/>
  <c r="S289" i="79" s="1"/>
  <c r="T289" i="79" s="1"/>
  <c r="Q291" i="79"/>
  <c r="S291" i="79" s="1"/>
  <c r="T291" i="79" s="1"/>
  <c r="Q295" i="79"/>
  <c r="Q299" i="79"/>
  <c r="Q304" i="79"/>
  <c r="R336" i="79"/>
  <c r="Q336" i="79"/>
  <c r="R339" i="79"/>
  <c r="Q339" i="79"/>
  <c r="R350" i="79"/>
  <c r="Q350" i="79"/>
  <c r="R355" i="79"/>
  <c r="Q355" i="79"/>
  <c r="R398" i="79"/>
  <c r="Q398" i="79"/>
  <c r="R437" i="79"/>
  <c r="Q437" i="79"/>
  <c r="Q473" i="79"/>
  <c r="R485" i="79"/>
  <c r="Q485" i="79"/>
  <c r="R196" i="79"/>
  <c r="S196" i="79" s="1"/>
  <c r="T196" i="79" s="1"/>
  <c r="R306" i="79"/>
  <c r="Q306" i="79"/>
  <c r="R365" i="79"/>
  <c r="Q365" i="79"/>
  <c r="R373" i="79"/>
  <c r="Q373" i="79"/>
  <c r="R387" i="79"/>
  <c r="Q387" i="79"/>
  <c r="R395" i="79"/>
  <c r="Q395" i="79"/>
  <c r="R538" i="79"/>
  <c r="Q538" i="79"/>
  <c r="R358" i="79"/>
  <c r="Q358" i="79"/>
  <c r="R361" i="79"/>
  <c r="Q361" i="79"/>
  <c r="R366" i="79"/>
  <c r="Q366" i="79"/>
  <c r="R369" i="79"/>
  <c r="Q369" i="79"/>
  <c r="R374" i="79"/>
  <c r="Q374" i="79"/>
  <c r="R377" i="79"/>
  <c r="Q377" i="79"/>
  <c r="R388" i="79"/>
  <c r="Q388" i="79"/>
  <c r="R391" i="79"/>
  <c r="Q391" i="79"/>
  <c r="R396" i="79"/>
  <c r="Q396" i="79"/>
  <c r="R403" i="79"/>
  <c r="Q403" i="79"/>
  <c r="R412" i="79"/>
  <c r="Q412" i="79"/>
  <c r="R453" i="79"/>
  <c r="Q453" i="79"/>
  <c r="R506" i="79"/>
  <c r="Q506" i="79"/>
  <c r="R514" i="79"/>
  <c r="Q514" i="79"/>
  <c r="Q527" i="79"/>
  <c r="R527" i="79"/>
  <c r="Q535" i="79"/>
  <c r="R535" i="79"/>
  <c r="R501" i="79"/>
  <c r="Q501" i="79"/>
  <c r="Q511" i="79"/>
  <c r="R511" i="79"/>
  <c r="R522" i="79"/>
  <c r="Q522" i="79"/>
  <c r="R533" i="79"/>
  <c r="Q533" i="79"/>
  <c r="R343" i="79"/>
  <c r="Q343" i="79"/>
  <c r="R347" i="79"/>
  <c r="Q347" i="79"/>
  <c r="R353" i="79"/>
  <c r="Q353" i="79"/>
  <c r="R381" i="79"/>
  <c r="Q381" i="79"/>
  <c r="R385" i="79"/>
  <c r="Q385" i="79"/>
  <c r="Q409" i="79"/>
  <c r="S409" i="79" s="1"/>
  <c r="T409" i="79" s="1"/>
  <c r="R411" i="79"/>
  <c r="Q411" i="79"/>
  <c r="Q413" i="79"/>
  <c r="R413" i="79"/>
  <c r="Q417" i="79"/>
  <c r="Q433" i="79"/>
  <c r="Q449" i="79"/>
  <c r="Q465" i="79"/>
  <c r="R474" i="79"/>
  <c r="S474" i="79" s="1"/>
  <c r="T474" i="79" s="1"/>
  <c r="Q481" i="79"/>
  <c r="S481" i="79" s="1"/>
  <c r="T481" i="79" s="1"/>
  <c r="Q486" i="79"/>
  <c r="S486" i="79" s="1"/>
  <c r="T486" i="79" s="1"/>
  <c r="R491" i="79"/>
  <c r="S491" i="79" s="1"/>
  <c r="T491" i="79" s="1"/>
  <c r="R498" i="79"/>
  <c r="Q498" i="79"/>
  <c r="R509" i="79"/>
  <c r="Q509" i="79"/>
  <c r="Q519" i="79"/>
  <c r="R519" i="79"/>
  <c r="R530" i="79"/>
  <c r="Q530" i="79"/>
  <c r="R415" i="79"/>
  <c r="R419" i="79"/>
  <c r="R423" i="79"/>
  <c r="R427" i="79"/>
  <c r="R431" i="79"/>
  <c r="R435" i="79"/>
  <c r="R439" i="79"/>
  <c r="R443" i="79"/>
  <c r="R447" i="79"/>
  <c r="R451" i="79"/>
  <c r="R455" i="79"/>
  <c r="R459" i="79"/>
  <c r="R463" i="79"/>
  <c r="R467" i="79"/>
  <c r="R471" i="79"/>
  <c r="R672" i="79"/>
  <c r="Q672" i="79"/>
  <c r="R404" i="79"/>
  <c r="S404" i="79" s="1"/>
  <c r="T404" i="79" s="1"/>
  <c r="Q415" i="79"/>
  <c r="Q419" i="79"/>
  <c r="Q423" i="79"/>
  <c r="Q427" i="79"/>
  <c r="Q431" i="79"/>
  <c r="Q435" i="79"/>
  <c r="Q439" i="79"/>
  <c r="Q443" i="79"/>
  <c r="Q447" i="79"/>
  <c r="Q451" i="79"/>
  <c r="Q455" i="79"/>
  <c r="Q459" i="79"/>
  <c r="Q463" i="79"/>
  <c r="Q467" i="79"/>
  <c r="Q471" i="79"/>
  <c r="R483" i="79"/>
  <c r="S483" i="79" s="1"/>
  <c r="T483" i="79" s="1"/>
  <c r="Q489" i="79"/>
  <c r="S489" i="79" s="1"/>
  <c r="T489" i="79" s="1"/>
  <c r="Q494" i="79"/>
  <c r="S494" i="79" s="1"/>
  <c r="T494" i="79" s="1"/>
  <c r="R497" i="79"/>
  <c r="Q497" i="79"/>
  <c r="Q499" i="79"/>
  <c r="R499" i="79"/>
  <c r="R502" i="79"/>
  <c r="Q502" i="79"/>
  <c r="R505" i="79"/>
  <c r="Q505" i="79"/>
  <c r="Q507" i="79"/>
  <c r="R507" i="79"/>
  <c r="R510" i="79"/>
  <c r="Q510" i="79"/>
  <c r="R513" i="79"/>
  <c r="Q513" i="79"/>
  <c r="Q515" i="79"/>
  <c r="R515" i="79"/>
  <c r="R518" i="79"/>
  <c r="Q518" i="79"/>
  <c r="R521" i="79"/>
  <c r="Q521" i="79"/>
  <c r="Q523" i="79"/>
  <c r="R523" i="79"/>
  <c r="R526" i="79"/>
  <c r="Q526" i="79"/>
  <c r="R529" i="79"/>
  <c r="Q529" i="79"/>
  <c r="Q531" i="79"/>
  <c r="R531" i="79"/>
  <c r="R534" i="79"/>
  <c r="Q534" i="79"/>
  <c r="R537" i="79"/>
  <c r="Q537" i="79"/>
  <c r="Q539" i="79"/>
  <c r="R539" i="79"/>
  <c r="Q666" i="79"/>
  <c r="S666" i="79" s="1"/>
  <c r="T666" i="79" s="1"/>
  <c r="R542" i="79"/>
  <c r="Q542" i="79"/>
  <c r="R546" i="79"/>
  <c r="Q546" i="79"/>
  <c r="R550" i="79"/>
  <c r="Q550" i="79"/>
  <c r="R554" i="79"/>
  <c r="Q554" i="79"/>
  <c r="R558" i="79"/>
  <c r="Q558" i="79"/>
  <c r="R562" i="79"/>
  <c r="Q562" i="79"/>
  <c r="R566" i="79"/>
  <c r="Q566" i="79"/>
  <c r="R570" i="79"/>
  <c r="Q570" i="79"/>
  <c r="R574" i="79"/>
  <c r="Q574" i="79"/>
  <c r="R578" i="79"/>
  <c r="Q578" i="79"/>
  <c r="R582" i="79"/>
  <c r="Q582" i="79"/>
  <c r="R586" i="79"/>
  <c r="Q586" i="79"/>
  <c r="R590" i="79"/>
  <c r="Q590" i="79"/>
  <c r="Q591" i="79"/>
  <c r="S591" i="79" s="1"/>
  <c r="T591" i="79" s="1"/>
  <c r="R592" i="79"/>
  <c r="S592" i="79" s="1"/>
  <c r="T592" i="79" s="1"/>
  <c r="Q595" i="79"/>
  <c r="S595" i="79" s="1"/>
  <c r="T595" i="79" s="1"/>
  <c r="R596" i="79"/>
  <c r="S596" i="79" s="1"/>
  <c r="T596" i="79" s="1"/>
  <c r="Q599" i="79"/>
  <c r="S599" i="79" s="1"/>
  <c r="T599" i="79" s="1"/>
  <c r="R600" i="79"/>
  <c r="S600" i="79" s="1"/>
  <c r="T600" i="79" s="1"/>
  <c r="Q603" i="79"/>
  <c r="S603" i="79" s="1"/>
  <c r="T603" i="79" s="1"/>
  <c r="R604" i="79"/>
  <c r="S604" i="79" s="1"/>
  <c r="T604" i="79" s="1"/>
  <c r="Q607" i="79"/>
  <c r="S607" i="79" s="1"/>
  <c r="T607" i="79" s="1"/>
  <c r="R608" i="79"/>
  <c r="S608" i="79" s="1"/>
  <c r="T608" i="79" s="1"/>
  <c r="Q611" i="79"/>
  <c r="S611" i="79" s="1"/>
  <c r="T611" i="79" s="1"/>
  <c r="R612" i="79"/>
  <c r="S612" i="79" s="1"/>
  <c r="T612" i="79" s="1"/>
  <c r="Q615" i="79"/>
  <c r="S615" i="79" s="1"/>
  <c r="T615" i="79" s="1"/>
  <c r="R616" i="79"/>
  <c r="S616" i="79" s="1"/>
  <c r="T616" i="79" s="1"/>
  <c r="Q619" i="79"/>
  <c r="S619" i="79" s="1"/>
  <c r="T619" i="79" s="1"/>
  <c r="R620" i="79"/>
  <c r="S620" i="79" s="1"/>
  <c r="T620" i="79" s="1"/>
  <c r="Q623" i="79"/>
  <c r="S623" i="79" s="1"/>
  <c r="T623" i="79" s="1"/>
  <c r="R624" i="79"/>
  <c r="S624" i="79" s="1"/>
  <c r="T624" i="79" s="1"/>
  <c r="Q627" i="79"/>
  <c r="S627" i="79" s="1"/>
  <c r="T627" i="79" s="1"/>
  <c r="R628" i="79"/>
  <c r="S628" i="79" s="1"/>
  <c r="T628" i="79" s="1"/>
  <c r="Q631" i="79"/>
  <c r="S631" i="79" s="1"/>
  <c r="T631" i="79" s="1"/>
  <c r="R632" i="79"/>
  <c r="S632" i="79" s="1"/>
  <c r="T632" i="79" s="1"/>
  <c r="Q635" i="79"/>
  <c r="S635" i="79" s="1"/>
  <c r="T635" i="79" s="1"/>
  <c r="R636" i="79"/>
  <c r="S636" i="79" s="1"/>
  <c r="T636" i="79" s="1"/>
  <c r="Q639" i="79"/>
  <c r="S639" i="79" s="1"/>
  <c r="T639" i="79" s="1"/>
  <c r="R640" i="79"/>
  <c r="S640" i="79" s="1"/>
  <c r="T640" i="79" s="1"/>
  <c r="Q643" i="79"/>
  <c r="S643" i="79" s="1"/>
  <c r="T643" i="79" s="1"/>
  <c r="R644" i="79"/>
  <c r="S644" i="79" s="1"/>
  <c r="T644" i="79" s="1"/>
  <c r="Q647" i="79"/>
  <c r="S647" i="79" s="1"/>
  <c r="T647" i="79" s="1"/>
  <c r="R648" i="79"/>
  <c r="S648" i="79" s="1"/>
  <c r="T648" i="79" s="1"/>
  <c r="Q651" i="79"/>
  <c r="S651" i="79" s="1"/>
  <c r="T651" i="79" s="1"/>
  <c r="R652" i="79"/>
  <c r="S652" i="79" s="1"/>
  <c r="T652" i="79" s="1"/>
  <c r="Q655" i="79"/>
  <c r="S655" i="79" s="1"/>
  <c r="T655" i="79" s="1"/>
  <c r="R656" i="79"/>
  <c r="S656" i="79" s="1"/>
  <c r="T656" i="79" s="1"/>
  <c r="Q659" i="79"/>
  <c r="S659" i="79" s="1"/>
  <c r="T659" i="79" s="1"/>
  <c r="R660" i="79"/>
  <c r="S660" i="79" s="1"/>
  <c r="T660" i="79" s="1"/>
  <c r="Q663" i="79"/>
  <c r="S663" i="79" s="1"/>
  <c r="T663" i="79" s="1"/>
  <c r="R667" i="79"/>
  <c r="Q667" i="79"/>
  <c r="R673" i="79"/>
  <c r="Q673" i="79"/>
  <c r="S884" i="79" l="1"/>
  <c r="T884" i="79" s="1"/>
  <c r="S1264" i="79"/>
  <c r="T1264" i="79" s="1"/>
  <c r="S1410" i="79"/>
  <c r="T1410" i="79" s="1"/>
  <c r="S1445" i="79"/>
  <c r="T1445" i="79" s="1"/>
  <c r="S1403" i="79"/>
  <c r="T1403" i="79" s="1"/>
  <c r="S1286" i="79"/>
  <c r="T1286" i="79" s="1"/>
  <c r="S1308" i="79"/>
  <c r="T1308" i="79" s="1"/>
  <c r="S906" i="79"/>
  <c r="T906" i="79" s="1"/>
  <c r="S671" i="79"/>
  <c r="T671" i="79" s="1"/>
  <c r="S1349" i="79"/>
  <c r="T1349" i="79" s="1"/>
  <c r="S1426" i="79"/>
  <c r="T1426" i="79" s="1"/>
  <c r="S1247" i="79"/>
  <c r="T1247" i="79" s="1"/>
  <c r="S1497" i="79"/>
  <c r="T1497" i="79" s="1"/>
  <c r="S1395" i="79"/>
  <c r="T1395" i="79" s="1"/>
  <c r="S1348" i="79"/>
  <c r="T1348" i="79" s="1"/>
  <c r="S1487" i="79"/>
  <c r="T1487" i="79" s="1"/>
  <c r="S1256" i="79"/>
  <c r="T1256" i="79" s="1"/>
  <c r="S1327" i="79"/>
  <c r="T1327" i="79" s="1"/>
  <c r="S1280" i="79"/>
  <c r="T1280" i="79" s="1"/>
  <c r="S1358" i="79"/>
  <c r="T1358" i="79" s="1"/>
  <c r="S1433" i="79"/>
  <c r="T1433" i="79" s="1"/>
  <c r="S1422" i="79"/>
  <c r="T1422" i="79" s="1"/>
  <c r="S1357" i="79"/>
  <c r="T1357" i="79" s="1"/>
  <c r="S1341" i="79"/>
  <c r="T1341" i="79" s="1"/>
  <c r="S1330" i="79"/>
  <c r="T1330" i="79" s="1"/>
  <c r="S1311" i="79"/>
  <c r="T1311" i="79" s="1"/>
  <c r="S1292" i="79"/>
  <c r="T1292" i="79" s="1"/>
  <c r="S1339" i="79"/>
  <c r="T1339" i="79" s="1"/>
  <c r="S1309" i="79"/>
  <c r="T1309" i="79" s="1"/>
  <c r="S1451" i="79"/>
  <c r="T1451" i="79" s="1"/>
  <c r="S1435" i="79"/>
  <c r="T1435" i="79" s="1"/>
  <c r="S1361" i="79"/>
  <c r="T1361" i="79" s="1"/>
  <c r="S1299" i="79"/>
  <c r="T1299" i="79" s="1"/>
  <c r="S1243" i="79"/>
  <c r="T1243" i="79" s="1"/>
  <c r="S1414" i="79"/>
  <c r="T1414" i="79" s="1"/>
  <c r="S1381" i="79"/>
  <c r="T1381" i="79" s="1"/>
  <c r="S1245" i="79"/>
  <c r="T1245" i="79" s="1"/>
  <c r="S1336" i="79"/>
  <c r="T1336" i="79" s="1"/>
  <c r="S1342" i="79"/>
  <c r="T1342" i="79" s="1"/>
  <c r="S967" i="79"/>
  <c r="T967" i="79" s="1"/>
  <c r="S1453" i="79"/>
  <c r="T1453" i="79" s="1"/>
  <c r="S1430" i="79"/>
  <c r="T1430" i="79" s="1"/>
  <c r="S1297" i="79"/>
  <c r="T1297" i="79" s="1"/>
  <c r="S1220" i="79"/>
  <c r="T1220" i="79" s="1"/>
  <c r="S1419" i="79"/>
  <c r="T1419" i="79" s="1"/>
  <c r="S1392" i="79"/>
  <c r="T1392" i="79" s="1"/>
  <c r="S1310" i="79"/>
  <c r="T1310" i="79" s="1"/>
  <c r="S1270" i="79"/>
  <c r="T1270" i="79" s="1"/>
  <c r="S1214" i="79"/>
  <c r="T1214" i="79" s="1"/>
  <c r="S1512" i="79"/>
  <c r="T1512" i="79" s="1"/>
  <c r="S1496" i="79"/>
  <c r="T1496" i="79" s="1"/>
  <c r="S1460" i="79"/>
  <c r="T1460" i="79" s="1"/>
  <c r="S1307" i="79"/>
  <c r="T1307" i="79" s="1"/>
  <c r="S1279" i="79"/>
  <c r="T1279" i="79" s="1"/>
  <c r="S1428" i="79"/>
  <c r="T1428" i="79" s="1"/>
  <c r="S1412" i="79"/>
  <c r="T1412" i="79" s="1"/>
  <c r="S1340" i="79"/>
  <c r="T1340" i="79" s="1"/>
  <c r="S1345" i="79"/>
  <c r="T1345" i="79" s="1"/>
  <c r="S1510" i="79"/>
  <c r="T1510" i="79" s="1"/>
  <c r="S904" i="79"/>
  <c r="T904" i="79" s="1"/>
  <c r="S1117" i="79"/>
  <c r="T1117" i="79" s="1"/>
  <c r="S1427" i="79"/>
  <c r="T1427" i="79" s="1"/>
  <c r="S1388" i="79"/>
  <c r="T1388" i="79" s="1"/>
  <c r="S1364" i="79"/>
  <c r="T1364" i="79" s="1"/>
  <c r="S1333" i="79"/>
  <c r="T1333" i="79" s="1"/>
  <c r="S1316" i="79"/>
  <c r="T1316" i="79" s="1"/>
  <c r="S1303" i="79"/>
  <c r="T1303" i="79" s="1"/>
  <c r="S1325" i="79"/>
  <c r="T1325" i="79" s="1"/>
  <c r="S1216" i="79"/>
  <c r="T1216" i="79" s="1"/>
  <c r="S1424" i="79"/>
  <c r="T1424" i="79" s="1"/>
  <c r="S1302" i="79"/>
  <c r="T1302" i="79" s="1"/>
  <c r="S1244" i="79"/>
  <c r="T1244" i="79" s="1"/>
  <c r="S1366" i="79"/>
  <c r="T1366" i="79" s="1"/>
  <c r="S1317" i="79"/>
  <c r="T1317" i="79" s="1"/>
  <c r="S1289" i="79"/>
  <c r="T1289" i="79" s="1"/>
  <c r="S1490" i="79"/>
  <c r="T1490" i="79" s="1"/>
  <c r="S1514" i="79"/>
  <c r="T1514" i="79" s="1"/>
  <c r="S1293" i="79"/>
  <c r="T1293" i="79" s="1"/>
  <c r="S1354" i="79"/>
  <c r="T1354" i="79" s="1"/>
  <c r="S1359" i="79"/>
  <c r="T1359" i="79" s="1"/>
  <c r="S1250" i="79"/>
  <c r="T1250" i="79" s="1"/>
  <c r="S1444" i="79"/>
  <c r="T1444" i="79" s="1"/>
  <c r="S1281" i="79"/>
  <c r="T1281" i="79" s="1"/>
  <c r="S1504" i="79"/>
  <c r="T1504" i="79" s="1"/>
  <c r="S1492" i="79"/>
  <c r="T1492" i="79" s="1"/>
  <c r="S1488" i="79"/>
  <c r="T1488" i="79" s="1"/>
  <c r="S1468" i="79"/>
  <c r="T1468" i="79" s="1"/>
  <c r="S1411" i="79"/>
  <c r="T1411" i="79" s="1"/>
  <c r="S1274" i="79"/>
  <c r="T1274" i="79" s="1"/>
  <c r="S1394" i="79"/>
  <c r="T1394" i="79" s="1"/>
  <c r="S1332" i="79"/>
  <c r="T1332" i="79" s="1"/>
  <c r="S1306" i="79"/>
  <c r="T1306" i="79" s="1"/>
  <c r="S1458" i="79"/>
  <c r="T1458" i="79" s="1"/>
  <c r="S1374" i="79"/>
  <c r="T1374" i="79" s="1"/>
  <c r="S1501" i="79"/>
  <c r="T1501" i="79" s="1"/>
  <c r="S1370" i="79"/>
  <c r="T1370" i="79" s="1"/>
  <c r="S1322" i="79"/>
  <c r="T1322" i="79" s="1"/>
  <c r="S1519" i="79"/>
  <c r="T1519" i="79" s="1"/>
  <c r="S1399" i="79"/>
  <c r="T1399" i="79" s="1"/>
  <c r="S1269" i="79"/>
  <c r="T1269" i="79" s="1"/>
  <c r="S1314" i="79"/>
  <c r="T1314" i="79" s="1"/>
  <c r="S1464" i="79"/>
  <c r="T1464" i="79" s="1"/>
  <c r="S1456" i="79"/>
  <c r="T1456" i="79" s="1"/>
  <c r="S1508" i="79"/>
  <c r="T1508" i="79" s="1"/>
  <c r="S1484" i="79"/>
  <c r="T1484" i="79" s="1"/>
  <c r="S1476" i="79"/>
  <c r="T1476" i="79" s="1"/>
  <c r="S1335" i="79"/>
  <c r="T1335" i="79" s="1"/>
  <c r="S1318" i="79"/>
  <c r="T1318" i="79" s="1"/>
  <c r="S1294" i="79"/>
  <c r="T1294" i="79" s="1"/>
  <c r="S1328" i="79"/>
  <c r="T1328" i="79" s="1"/>
  <c r="S1290" i="79"/>
  <c r="T1290" i="79" s="1"/>
  <c r="S1337" i="79"/>
  <c r="T1337" i="79" s="1"/>
  <c r="S1355" i="79"/>
  <c r="T1355" i="79" s="1"/>
  <c r="S1472" i="79"/>
  <c r="T1472" i="79" s="1"/>
  <c r="S1449" i="79"/>
  <c r="T1449" i="79" s="1"/>
  <c r="S1516" i="79"/>
  <c r="T1516" i="79" s="1"/>
  <c r="S1500" i="79"/>
  <c r="T1500" i="79" s="1"/>
  <c r="S1480" i="79"/>
  <c r="T1480" i="79" s="1"/>
  <c r="S1393" i="79"/>
  <c r="T1393" i="79" s="1"/>
  <c r="S1278" i="79"/>
  <c r="T1278" i="79" s="1"/>
  <c r="S1343" i="79"/>
  <c r="T1343" i="79" s="1"/>
  <c r="S1321" i="79"/>
  <c r="T1321" i="79" s="1"/>
  <c r="S1305" i="79"/>
  <c r="T1305" i="79" s="1"/>
  <c r="S1283" i="79"/>
  <c r="T1283" i="79" s="1"/>
  <c r="S1352" i="79"/>
  <c r="T1352" i="79" s="1"/>
  <c r="S1301" i="79"/>
  <c r="T1301" i="79" s="1"/>
  <c r="S1347" i="79"/>
  <c r="T1347" i="79" s="1"/>
  <c r="S1323" i="79"/>
  <c r="T1323" i="79" s="1"/>
  <c r="S1288" i="79"/>
  <c r="T1288" i="79" s="1"/>
  <c r="S882" i="79"/>
  <c r="T882" i="79" s="1"/>
  <c r="S101" i="79"/>
  <c r="T101" i="79" s="1"/>
  <c r="S1141" i="79"/>
  <c r="T1141" i="79" s="1"/>
  <c r="S736" i="79"/>
  <c r="T736" i="79" s="1"/>
  <c r="S846" i="79"/>
  <c r="T846" i="79" s="1"/>
  <c r="S433" i="79"/>
  <c r="T433" i="79" s="1"/>
  <c r="S33" i="79"/>
  <c r="T33" i="79" s="1"/>
  <c r="S25" i="79"/>
  <c r="T25" i="79" s="1"/>
  <c r="S1150" i="79"/>
  <c r="T1150" i="79" s="1"/>
  <c r="S792" i="79"/>
  <c r="T792" i="79" s="1"/>
  <c r="S461" i="79"/>
  <c r="T461" i="79" s="1"/>
  <c r="S888" i="79"/>
  <c r="T888" i="79" s="1"/>
  <c r="S998" i="79"/>
  <c r="T998" i="79" s="1"/>
  <c r="S1105" i="79"/>
  <c r="T1105" i="79" s="1"/>
  <c r="S1139" i="79"/>
  <c r="T1139" i="79" s="1"/>
  <c r="S1109" i="79"/>
  <c r="T1109" i="79" s="1"/>
  <c r="S850" i="79"/>
  <c r="T850" i="79" s="1"/>
  <c r="S754" i="79"/>
  <c r="T754" i="79" s="1"/>
  <c r="S188" i="79"/>
  <c r="T188" i="79" s="1"/>
  <c r="S886" i="79"/>
  <c r="T886" i="79" s="1"/>
  <c r="S854" i="79"/>
  <c r="T854" i="79" s="1"/>
  <c r="S1149" i="79"/>
  <c r="T1149" i="79" s="1"/>
  <c r="S202" i="79"/>
  <c r="T202" i="79" s="1"/>
  <c r="S29" i="79"/>
  <c r="T29" i="79" s="1"/>
  <c r="S940" i="79"/>
  <c r="T940" i="79" s="1"/>
  <c r="S1131" i="79"/>
  <c r="T1131" i="79" s="1"/>
  <c r="S1193" i="79"/>
  <c r="T1193" i="79" s="1"/>
  <c r="S198" i="79"/>
  <c r="T198" i="79" s="1"/>
  <c r="S53" i="79"/>
  <c r="T53" i="79" s="1"/>
  <c r="S1154" i="79"/>
  <c r="T1154" i="79" s="1"/>
  <c r="S441" i="79"/>
  <c r="T441" i="79" s="1"/>
  <c r="S194" i="79"/>
  <c r="T194" i="79" s="1"/>
  <c r="S794" i="79"/>
  <c r="T794" i="79" s="1"/>
  <c r="S1044" i="79"/>
  <c r="T1044" i="79" s="1"/>
  <c r="S1125" i="79"/>
  <c r="T1125" i="79" s="1"/>
  <c r="S1209" i="79"/>
  <c r="T1209" i="79" s="1"/>
  <c r="S420" i="79"/>
  <c r="T420" i="79" s="1"/>
  <c r="S77" i="79"/>
  <c r="T77" i="79" s="1"/>
  <c r="S744" i="79"/>
  <c r="T744" i="79" s="1"/>
  <c r="S1048" i="79"/>
  <c r="T1048" i="79" s="1"/>
  <c r="S61" i="79"/>
  <c r="T61" i="79" s="1"/>
  <c r="S808" i="79"/>
  <c r="T808" i="79" s="1"/>
  <c r="S869" i="79"/>
  <c r="T869" i="79" s="1"/>
  <c r="S946" i="79"/>
  <c r="T946" i="79" s="1"/>
  <c r="S271" i="79"/>
  <c r="T271" i="79" s="1"/>
  <c r="S99" i="79"/>
  <c r="T99" i="79" s="1"/>
  <c r="S206" i="79"/>
  <c r="T206" i="79" s="1"/>
  <c r="S424" i="79"/>
  <c r="T424" i="79" s="1"/>
  <c r="S789" i="79"/>
  <c r="T789" i="79" s="1"/>
  <c r="S875" i="79"/>
  <c r="T875" i="79" s="1"/>
  <c r="S867" i="79"/>
  <c r="T867" i="79" s="1"/>
  <c r="S1183" i="79"/>
  <c r="T1183" i="79" s="1"/>
  <c r="S1072" i="79"/>
  <c r="T1072" i="79" s="1"/>
  <c r="S1028" i="79"/>
  <c r="T1028" i="79" s="1"/>
  <c r="S948" i="79"/>
  <c r="T948" i="79" s="1"/>
  <c r="S1002" i="79"/>
  <c r="T1002" i="79" s="1"/>
  <c r="S579" i="79"/>
  <c r="T579" i="79" s="1"/>
  <c r="S383" i="79"/>
  <c r="T383" i="79" s="1"/>
  <c r="S97" i="79"/>
  <c r="T97" i="79" s="1"/>
  <c r="S1161" i="79"/>
  <c r="T1161" i="79" s="1"/>
  <c r="S1101" i="79"/>
  <c r="T1101" i="79" s="1"/>
  <c r="S425" i="79"/>
  <c r="T425" i="79" s="1"/>
  <c r="S399" i="79"/>
  <c r="T399" i="79" s="1"/>
  <c r="S723" i="79"/>
  <c r="T723" i="79" s="1"/>
  <c r="S580" i="79"/>
  <c r="T580" i="79" s="1"/>
  <c r="S1082" i="79"/>
  <c r="T1082" i="79" s="1"/>
  <c r="S1013" i="79"/>
  <c r="T1013" i="79" s="1"/>
  <c r="S337" i="79"/>
  <c r="T337" i="79" s="1"/>
  <c r="S1207" i="79"/>
  <c r="T1207" i="79" s="1"/>
  <c r="S1191" i="79"/>
  <c r="T1191" i="79" s="1"/>
  <c r="S1163" i="79"/>
  <c r="T1163" i="79" s="1"/>
  <c r="S1133" i="79"/>
  <c r="T1133" i="79" s="1"/>
  <c r="S1157" i="79"/>
  <c r="T1157" i="79" s="1"/>
  <c r="S449" i="79"/>
  <c r="T449" i="79" s="1"/>
  <c r="S460" i="79"/>
  <c r="T460" i="79" s="1"/>
  <c r="S858" i="79"/>
  <c r="T858" i="79" s="1"/>
  <c r="S1035" i="79"/>
  <c r="T1035" i="79" s="1"/>
  <c r="S1004" i="79"/>
  <c r="T1004" i="79" s="1"/>
  <c r="S1199" i="79"/>
  <c r="T1199" i="79" s="1"/>
  <c r="S841" i="79"/>
  <c r="T841" i="79" s="1"/>
  <c r="S210" i="79"/>
  <c r="T210" i="79" s="1"/>
  <c r="S93" i="79"/>
  <c r="T93" i="79" s="1"/>
  <c r="S788" i="79"/>
  <c r="T788" i="79" s="1"/>
  <c r="S877" i="79"/>
  <c r="T877" i="79" s="1"/>
  <c r="S760" i="79"/>
  <c r="T760" i="79" s="1"/>
  <c r="S883" i="79"/>
  <c r="T883" i="79" s="1"/>
  <c r="S842" i="79"/>
  <c r="T842" i="79" s="1"/>
  <c r="S493" i="79"/>
  <c r="T493" i="79" s="1"/>
  <c r="S729" i="79"/>
  <c r="T729" i="79" s="1"/>
  <c r="S1054" i="79"/>
  <c r="T1054" i="79" s="1"/>
  <c r="S1179" i="79"/>
  <c r="T1179" i="79" s="1"/>
  <c r="S1098" i="79"/>
  <c r="T1098" i="79" s="1"/>
  <c r="S995" i="79"/>
  <c r="T995" i="79" s="1"/>
  <c r="S871" i="79"/>
  <c r="T871" i="79" s="1"/>
  <c r="S1050" i="79"/>
  <c r="T1050" i="79" s="1"/>
  <c r="S1103" i="79"/>
  <c r="T1103" i="79" s="1"/>
  <c r="S1046" i="79"/>
  <c r="T1046" i="79" s="1"/>
  <c r="S816" i="79"/>
  <c r="T816" i="79" s="1"/>
  <c r="S762" i="79"/>
  <c r="T762" i="79" s="1"/>
  <c r="S733" i="79"/>
  <c r="T733" i="79" s="1"/>
  <c r="S51" i="79"/>
  <c r="T51" i="79" s="1"/>
  <c r="S65" i="79"/>
  <c r="T65" i="79" s="1"/>
  <c r="S468" i="79"/>
  <c r="T468" i="79" s="1"/>
  <c r="S45" i="79"/>
  <c r="T45" i="79" s="1"/>
  <c r="S853" i="79"/>
  <c r="T853" i="79" s="1"/>
  <c r="S1202" i="79"/>
  <c r="T1202" i="79" s="1"/>
  <c r="S1204" i="79"/>
  <c r="T1204" i="79" s="1"/>
  <c r="S1062" i="79"/>
  <c r="T1062" i="79" s="1"/>
  <c r="S1036" i="79"/>
  <c r="T1036" i="79" s="1"/>
  <c r="S1089" i="79"/>
  <c r="T1089" i="79" s="1"/>
  <c r="S991" i="79"/>
  <c r="T991" i="79" s="1"/>
  <c r="S1088" i="79"/>
  <c r="T1088" i="79" s="1"/>
  <c r="S1027" i="79"/>
  <c r="T1027" i="79" s="1"/>
  <c r="S977" i="79"/>
  <c r="T977" i="79" s="1"/>
  <c r="S1175" i="79"/>
  <c r="T1175" i="79" s="1"/>
  <c r="S1042" i="79"/>
  <c r="T1042" i="79" s="1"/>
  <c r="S1014" i="79"/>
  <c r="T1014" i="79" s="1"/>
  <c r="S1203" i="79"/>
  <c r="T1203" i="79" s="1"/>
  <c r="S1187" i="79"/>
  <c r="T1187" i="79" s="1"/>
  <c r="S472" i="79"/>
  <c r="T472" i="79" s="1"/>
  <c r="S786" i="79"/>
  <c r="T786" i="79" s="1"/>
  <c r="S166" i="79"/>
  <c r="T166" i="79" s="1"/>
  <c r="S742" i="79"/>
  <c r="T742" i="79" s="1"/>
  <c r="S879" i="79"/>
  <c r="T879" i="79" s="1"/>
  <c r="S857" i="79"/>
  <c r="T857" i="79" s="1"/>
  <c r="S1210" i="79"/>
  <c r="T1210" i="79" s="1"/>
  <c r="S1146" i="79"/>
  <c r="T1146" i="79" s="1"/>
  <c r="S1138" i="79"/>
  <c r="T1138" i="79" s="1"/>
  <c r="S1130" i="79"/>
  <c r="T1130" i="79" s="1"/>
  <c r="S1122" i="79"/>
  <c r="T1122" i="79" s="1"/>
  <c r="S1114" i="79"/>
  <c r="T1114" i="79" s="1"/>
  <c r="S1099" i="79"/>
  <c r="T1099" i="79" s="1"/>
  <c r="S1067" i="79"/>
  <c r="T1067" i="79" s="1"/>
  <c r="S1144" i="79"/>
  <c r="T1144" i="79" s="1"/>
  <c r="S1136" i="79"/>
  <c r="T1136" i="79" s="1"/>
  <c r="S1124" i="79"/>
  <c r="T1124" i="79" s="1"/>
  <c r="S1012" i="79"/>
  <c r="T1012" i="79" s="1"/>
  <c r="S999" i="79"/>
  <c r="T999" i="79" s="1"/>
  <c r="S1079" i="79"/>
  <c r="T1079" i="79" s="1"/>
  <c r="S1016" i="79"/>
  <c r="T1016" i="79" s="1"/>
  <c r="S985" i="79"/>
  <c r="T985" i="79" s="1"/>
  <c r="S934" i="79"/>
  <c r="T934" i="79" s="1"/>
  <c r="S922" i="79"/>
  <c r="T922" i="79" s="1"/>
  <c r="S1167" i="79"/>
  <c r="T1167" i="79" s="1"/>
  <c r="S1061" i="79"/>
  <c r="T1061" i="79" s="1"/>
  <c r="S1020" i="79"/>
  <c r="T1020" i="79" s="1"/>
  <c r="S972" i="79"/>
  <c r="T972" i="79" s="1"/>
  <c r="S1145" i="79"/>
  <c r="T1145" i="79" s="1"/>
  <c r="S1066" i="79"/>
  <c r="T1066" i="79" s="1"/>
  <c r="S1038" i="79"/>
  <c r="T1038" i="79" s="1"/>
  <c r="S1211" i="79"/>
  <c r="T1211" i="79" s="1"/>
  <c r="S1195" i="79"/>
  <c r="T1195" i="79" s="1"/>
  <c r="S1171" i="79"/>
  <c r="T1171" i="79" s="1"/>
  <c r="S1073" i="79"/>
  <c r="T1073" i="79" s="1"/>
  <c r="S1198" i="79"/>
  <c r="T1198" i="79" s="1"/>
  <c r="S1200" i="79"/>
  <c r="T1200" i="79" s="1"/>
  <c r="S1196" i="79"/>
  <c r="T1196" i="79" s="1"/>
  <c r="S1188" i="79"/>
  <c r="T1188" i="79" s="1"/>
  <c r="S1180" i="79"/>
  <c r="T1180" i="79" s="1"/>
  <c r="S1172" i="79"/>
  <c r="T1172" i="79" s="1"/>
  <c r="S1164" i="79"/>
  <c r="T1164" i="79" s="1"/>
  <c r="S1075" i="79"/>
  <c r="T1075" i="79" s="1"/>
  <c r="S1128" i="79"/>
  <c r="T1128" i="79" s="1"/>
  <c r="S1112" i="79"/>
  <c r="T1112" i="79" s="1"/>
  <c r="S1194" i="79"/>
  <c r="T1194" i="79" s="1"/>
  <c r="S1186" i="79"/>
  <c r="T1186" i="79" s="1"/>
  <c r="S1178" i="79"/>
  <c r="T1178" i="79" s="1"/>
  <c r="S1170" i="79"/>
  <c r="T1170" i="79" s="1"/>
  <c r="S1162" i="79"/>
  <c r="T1162" i="79" s="1"/>
  <c r="S1087" i="79"/>
  <c r="T1087" i="79" s="1"/>
  <c r="S970" i="79"/>
  <c r="T970" i="79" s="1"/>
  <c r="S1030" i="79"/>
  <c r="T1030" i="79" s="1"/>
  <c r="S993" i="79"/>
  <c r="T993" i="79" s="1"/>
  <c r="S1003" i="79"/>
  <c r="T1003" i="79" s="1"/>
  <c r="S926" i="79"/>
  <c r="T926" i="79" s="1"/>
  <c r="S916" i="79"/>
  <c r="T916" i="79" s="1"/>
  <c r="S912" i="79"/>
  <c r="T912" i="79" s="1"/>
  <c r="S1022" i="79"/>
  <c r="T1022" i="79" s="1"/>
  <c r="S997" i="79"/>
  <c r="T997" i="79" s="1"/>
  <c r="S952" i="79"/>
  <c r="T952" i="79" s="1"/>
  <c r="S930" i="79"/>
  <c r="T930" i="79" s="1"/>
  <c r="S1142" i="79"/>
  <c r="T1142" i="79" s="1"/>
  <c r="S1134" i="79"/>
  <c r="T1134" i="79" s="1"/>
  <c r="S1126" i="79"/>
  <c r="T1126" i="79" s="1"/>
  <c r="S1118" i="79"/>
  <c r="T1118" i="79" s="1"/>
  <c r="S1110" i="79"/>
  <c r="T1110" i="79" s="1"/>
  <c r="S1083" i="79"/>
  <c r="T1083" i="79" s="1"/>
  <c r="S1148" i="79"/>
  <c r="T1148" i="79" s="1"/>
  <c r="S1140" i="79"/>
  <c r="T1140" i="79" s="1"/>
  <c r="S1132" i="79"/>
  <c r="T1132" i="79" s="1"/>
  <c r="S1116" i="79"/>
  <c r="T1116" i="79" s="1"/>
  <c r="S1026" i="79"/>
  <c r="T1026" i="79" s="1"/>
  <c r="S1009" i="79"/>
  <c r="T1009" i="79" s="1"/>
  <c r="S978" i="79"/>
  <c r="T978" i="79" s="1"/>
  <c r="S1095" i="79"/>
  <c r="T1095" i="79" s="1"/>
  <c r="S1040" i="79"/>
  <c r="T1040" i="79" s="1"/>
  <c r="S1001" i="79"/>
  <c r="T1001" i="79" s="1"/>
  <c r="S1206" i="79"/>
  <c r="T1206" i="79" s="1"/>
  <c r="S1208" i="79"/>
  <c r="T1208" i="79" s="1"/>
  <c r="S1192" i="79"/>
  <c r="T1192" i="79" s="1"/>
  <c r="S1184" i="79"/>
  <c r="T1184" i="79" s="1"/>
  <c r="S1176" i="79"/>
  <c r="T1176" i="79" s="1"/>
  <c r="S1168" i="79"/>
  <c r="T1168" i="79" s="1"/>
  <c r="S1091" i="79"/>
  <c r="T1091" i="79" s="1"/>
  <c r="S1120" i="79"/>
  <c r="T1120" i="79" s="1"/>
  <c r="S1190" i="79"/>
  <c r="T1190" i="79" s="1"/>
  <c r="S1182" i="79"/>
  <c r="T1182" i="79" s="1"/>
  <c r="S1174" i="79"/>
  <c r="T1174" i="79" s="1"/>
  <c r="S1166" i="79"/>
  <c r="T1166" i="79" s="1"/>
  <c r="S1158" i="79"/>
  <c r="T1158" i="79" s="1"/>
  <c r="S1071" i="79"/>
  <c r="T1071" i="79" s="1"/>
  <c r="S1034" i="79"/>
  <c r="T1034" i="79" s="1"/>
  <c r="S974" i="79"/>
  <c r="T974" i="79" s="1"/>
  <c r="S918" i="79"/>
  <c r="T918" i="79" s="1"/>
  <c r="S914" i="79"/>
  <c r="T914" i="79" s="1"/>
  <c r="S910" i="79"/>
  <c r="T910" i="79" s="1"/>
  <c r="S1019" i="79"/>
  <c r="T1019" i="79" s="1"/>
  <c r="S989" i="79"/>
  <c r="T989" i="79" s="1"/>
  <c r="S938" i="79"/>
  <c r="T938" i="79" s="1"/>
  <c r="S890" i="79"/>
  <c r="T890" i="79" s="1"/>
  <c r="S862" i="79"/>
  <c r="T862" i="79" s="1"/>
  <c r="S855" i="79"/>
  <c r="T855" i="79" s="1"/>
  <c r="S618" i="79"/>
  <c r="T618" i="79" s="1"/>
  <c r="S408" i="79"/>
  <c r="T408" i="79" s="1"/>
  <c r="S376" i="79"/>
  <c r="T376" i="79" s="1"/>
  <c r="S686" i="79"/>
  <c r="T686" i="79" s="1"/>
  <c r="S295" i="79"/>
  <c r="T295" i="79" s="1"/>
  <c r="S83" i="79"/>
  <c r="T83" i="79" s="1"/>
  <c r="S49" i="79"/>
  <c r="T49" i="79" s="1"/>
  <c r="S464" i="79"/>
  <c r="T464" i="79" s="1"/>
  <c r="S390" i="79"/>
  <c r="T390" i="79" s="1"/>
  <c r="S783" i="79"/>
  <c r="T783" i="79" s="1"/>
  <c r="S63" i="79"/>
  <c r="T63" i="79" s="1"/>
  <c r="S797" i="79"/>
  <c r="T797" i="79" s="1"/>
  <c r="S873" i="79"/>
  <c r="T873" i="79" s="1"/>
  <c r="S865" i="79"/>
  <c r="T865" i="79" s="1"/>
  <c r="S851" i="79"/>
  <c r="T851" i="79" s="1"/>
  <c r="S315" i="79"/>
  <c r="T315" i="79" s="1"/>
  <c r="S800" i="79"/>
  <c r="T800" i="79" s="1"/>
  <c r="S488" i="79"/>
  <c r="T488" i="79" s="1"/>
  <c r="S21" i="79"/>
  <c r="T21" i="79" s="1"/>
  <c r="S360" i="79"/>
  <c r="T360" i="79" s="1"/>
  <c r="S69" i="79"/>
  <c r="T69" i="79" s="1"/>
  <c r="S891" i="79"/>
  <c r="T891" i="79" s="1"/>
  <c r="S473" i="79"/>
  <c r="T473" i="79" s="1"/>
  <c r="S304" i="79"/>
  <c r="T304" i="79" s="1"/>
  <c r="S41" i="79"/>
  <c r="T41" i="79" s="1"/>
  <c r="S829" i="79"/>
  <c r="T829" i="79" s="1"/>
  <c r="S806" i="79"/>
  <c r="T806" i="79" s="1"/>
  <c r="S380" i="79"/>
  <c r="T380" i="79" s="1"/>
  <c r="S849" i="79"/>
  <c r="T849" i="79" s="1"/>
  <c r="S527" i="79"/>
  <c r="T527" i="79" s="1"/>
  <c r="S139" i="79"/>
  <c r="T139" i="79" s="1"/>
  <c r="S87" i="79"/>
  <c r="T87" i="79" s="1"/>
  <c r="S503" i="79"/>
  <c r="T503" i="79" s="1"/>
  <c r="S216" i="79"/>
  <c r="T216" i="79" s="1"/>
  <c r="S480" i="79"/>
  <c r="T480" i="79" s="1"/>
  <c r="S436" i="79"/>
  <c r="T436" i="79" s="1"/>
  <c r="S363" i="79"/>
  <c r="T363" i="79" s="1"/>
  <c r="S258" i="79"/>
  <c r="T258" i="79" s="1"/>
  <c r="S95" i="79"/>
  <c r="T95" i="79" s="1"/>
  <c r="S804" i="79"/>
  <c r="T804" i="79" s="1"/>
  <c r="S802" i="79"/>
  <c r="T802" i="79" s="1"/>
  <c r="S812" i="79"/>
  <c r="T812" i="79" s="1"/>
  <c r="S777" i="79"/>
  <c r="T777" i="79" s="1"/>
  <c r="S813" i="79"/>
  <c r="T813" i="79" s="1"/>
  <c r="S796" i="79"/>
  <c r="T796" i="79" s="1"/>
  <c r="S702" i="79"/>
  <c r="T702" i="79" s="1"/>
  <c r="S294" i="79"/>
  <c r="T294" i="79" s="1"/>
  <c r="S266" i="79"/>
  <c r="T266" i="79" s="1"/>
  <c r="S126" i="79"/>
  <c r="T126" i="79" s="1"/>
  <c r="S118" i="79"/>
  <c r="T118" i="79" s="1"/>
  <c r="S94" i="79"/>
  <c r="T94" i="79" s="1"/>
  <c r="S82" i="79"/>
  <c r="T82" i="79" s="1"/>
  <c r="S583" i="79"/>
  <c r="T583" i="79" s="1"/>
  <c r="S563" i="79"/>
  <c r="T563" i="79" s="1"/>
  <c r="S547" i="79"/>
  <c r="T547" i="79" s="1"/>
  <c r="S476" i="79"/>
  <c r="T476" i="79" s="1"/>
  <c r="S575" i="79"/>
  <c r="T575" i="79" s="1"/>
  <c r="S182" i="79"/>
  <c r="T182" i="79" s="1"/>
  <c r="S610" i="79"/>
  <c r="T610" i="79" s="1"/>
  <c r="S429" i="79"/>
  <c r="T429" i="79" s="1"/>
  <c r="S263" i="79"/>
  <c r="T263" i="79" s="1"/>
  <c r="S119" i="79"/>
  <c r="T119" i="79" s="1"/>
  <c r="S240" i="79"/>
  <c r="T240" i="79" s="1"/>
  <c r="S232" i="79"/>
  <c r="T232" i="79" s="1"/>
  <c r="S224" i="79"/>
  <c r="T224" i="79" s="1"/>
  <c r="S830" i="79"/>
  <c r="T830" i="79" s="1"/>
  <c r="S770" i="79"/>
  <c r="T770" i="79" s="1"/>
  <c r="S719" i="79"/>
  <c r="T719" i="79" s="1"/>
  <c r="S524" i="79"/>
  <c r="T524" i="79" s="1"/>
  <c r="S776" i="79"/>
  <c r="T776" i="79" s="1"/>
  <c r="S750" i="79"/>
  <c r="T750" i="79" s="1"/>
  <c r="S345" i="79"/>
  <c r="T345" i="79" s="1"/>
  <c r="S706" i="79"/>
  <c r="T706" i="79" s="1"/>
  <c r="S653" i="79"/>
  <c r="T653" i="79" s="1"/>
  <c r="S134" i="79"/>
  <c r="T134" i="79" s="1"/>
  <c r="S110" i="79"/>
  <c r="T110" i="79" s="1"/>
  <c r="S86" i="79"/>
  <c r="T86" i="79" s="1"/>
  <c r="S571" i="79"/>
  <c r="T571" i="79" s="1"/>
  <c r="S555" i="79"/>
  <c r="T555" i="79" s="1"/>
  <c r="S487" i="79"/>
  <c r="T487" i="79" s="1"/>
  <c r="S664" i="79"/>
  <c r="T664" i="79" s="1"/>
  <c r="S567" i="79"/>
  <c r="T567" i="79" s="1"/>
  <c r="S551" i="79"/>
  <c r="T551" i="79" s="1"/>
  <c r="S452" i="79"/>
  <c r="T452" i="79" s="1"/>
  <c r="S338" i="79"/>
  <c r="T338" i="79" s="1"/>
  <c r="S309" i="79"/>
  <c r="T309" i="79" s="1"/>
  <c r="S111" i="79"/>
  <c r="T111" i="79" s="1"/>
  <c r="S301" i="79"/>
  <c r="T301" i="79" s="1"/>
  <c r="S622" i="79"/>
  <c r="T622" i="79" s="1"/>
  <c r="S614" i="79"/>
  <c r="T614" i="79" s="1"/>
  <c r="S587" i="79"/>
  <c r="T587" i="79" s="1"/>
  <c r="S448" i="79"/>
  <c r="T448" i="79" s="1"/>
  <c r="S348" i="79"/>
  <c r="T348" i="79" s="1"/>
  <c r="S734" i="79"/>
  <c r="T734" i="79" s="1"/>
  <c r="S798" i="79"/>
  <c r="T798" i="79" s="1"/>
  <c r="S414" i="79"/>
  <c r="T414" i="79" s="1"/>
  <c r="S626" i="79"/>
  <c r="T626" i="79" s="1"/>
  <c r="S559" i="79"/>
  <c r="T559" i="79" s="1"/>
  <c r="S543" i="79"/>
  <c r="T543" i="79" s="1"/>
  <c r="S445" i="79"/>
  <c r="T445" i="79" s="1"/>
  <c r="S352" i="79"/>
  <c r="T352" i="79" s="1"/>
  <c r="S314" i="79"/>
  <c r="T314" i="79" s="1"/>
  <c r="S293" i="79"/>
  <c r="T293" i="79" s="1"/>
  <c r="S252" i="79"/>
  <c r="T252" i="79" s="1"/>
  <c r="S368" i="79"/>
  <c r="T368" i="79" s="1"/>
  <c r="S761" i="79"/>
  <c r="T761" i="79" s="1"/>
  <c r="S780" i="79"/>
  <c r="T780" i="79" s="1"/>
  <c r="S751" i="79"/>
  <c r="T751" i="79" s="1"/>
  <c r="S721" i="79"/>
  <c r="T721" i="79" s="1"/>
  <c r="S753" i="79"/>
  <c r="T753" i="79" s="1"/>
  <c r="S718" i="79"/>
  <c r="T718" i="79" s="1"/>
  <c r="S447" i="79"/>
  <c r="T447" i="79" s="1"/>
  <c r="S431" i="79"/>
  <c r="T431" i="79" s="1"/>
  <c r="S465" i="79"/>
  <c r="T465" i="79" s="1"/>
  <c r="S299" i="79"/>
  <c r="T299" i="79" s="1"/>
  <c r="S66" i="79"/>
  <c r="T66" i="79" s="1"/>
  <c r="S62" i="79"/>
  <c r="T62" i="79" s="1"/>
  <c r="S58" i="79"/>
  <c r="T58" i="79" s="1"/>
  <c r="S54" i="79"/>
  <c r="T54" i="79" s="1"/>
  <c r="S50" i="79"/>
  <c r="T50" i="79" s="1"/>
  <c r="S46" i="79"/>
  <c r="T46" i="79" s="1"/>
  <c r="S42" i="79"/>
  <c r="T42" i="79" s="1"/>
  <c r="S38" i="79"/>
  <c r="T38" i="79" s="1"/>
  <c r="S34" i="79"/>
  <c r="T34" i="79" s="1"/>
  <c r="S30" i="79"/>
  <c r="T30" i="79" s="1"/>
  <c r="S26" i="79"/>
  <c r="T26" i="79" s="1"/>
  <c r="S22" i="79"/>
  <c r="T22" i="79" s="1"/>
  <c r="S457" i="79"/>
  <c r="T457" i="79" s="1"/>
  <c r="S311" i="79"/>
  <c r="T311" i="79" s="1"/>
  <c r="S825" i="79"/>
  <c r="T825" i="79" s="1"/>
  <c r="S790" i="79"/>
  <c r="T790" i="79" s="1"/>
  <c r="S745" i="79"/>
  <c r="T745" i="79" s="1"/>
  <c r="S731" i="79"/>
  <c r="T731" i="79" s="1"/>
  <c r="S725" i="79"/>
  <c r="T725" i="79" s="1"/>
  <c r="S765" i="79"/>
  <c r="T765" i="79" s="1"/>
  <c r="S822" i="79"/>
  <c r="T822" i="79" s="1"/>
  <c r="S787" i="79"/>
  <c r="T787" i="79" s="1"/>
  <c r="S766" i="79"/>
  <c r="T766" i="79" s="1"/>
  <c r="S695" i="79"/>
  <c r="T695" i="79" s="1"/>
  <c r="S795" i="79"/>
  <c r="T795" i="79" s="1"/>
  <c r="S463" i="79"/>
  <c r="T463" i="79" s="1"/>
  <c r="S415" i="79"/>
  <c r="T415" i="79" s="1"/>
  <c r="S539" i="79"/>
  <c r="T539" i="79" s="1"/>
  <c r="S523" i="79"/>
  <c r="T523" i="79" s="1"/>
  <c r="S507" i="79"/>
  <c r="T507" i="79" s="1"/>
  <c r="S417" i="79"/>
  <c r="T417" i="79" s="1"/>
  <c r="S138" i="79"/>
  <c r="T138" i="79" s="1"/>
  <c r="S130" i="79"/>
  <c r="T130" i="79" s="1"/>
  <c r="S122" i="79"/>
  <c r="T122" i="79" s="1"/>
  <c r="S114" i="79"/>
  <c r="T114" i="79" s="1"/>
  <c r="S106" i="79"/>
  <c r="T106" i="79" s="1"/>
  <c r="S327" i="79"/>
  <c r="T327" i="79" s="1"/>
  <c r="S316" i="79"/>
  <c r="T316" i="79" s="1"/>
  <c r="S244" i="79"/>
  <c r="T244" i="79" s="1"/>
  <c r="S135" i="79"/>
  <c r="T135" i="79" s="1"/>
  <c r="S255" i="79"/>
  <c r="T255" i="79" s="1"/>
  <c r="S236" i="79"/>
  <c r="T236" i="79" s="1"/>
  <c r="S228" i="79"/>
  <c r="T228" i="79" s="1"/>
  <c r="S756" i="79"/>
  <c r="T756" i="79" s="1"/>
  <c r="S769" i="79"/>
  <c r="T769" i="79" s="1"/>
  <c r="S333" i="79"/>
  <c r="T333" i="79" s="1"/>
  <c r="S826" i="79"/>
  <c r="T826" i="79" s="1"/>
  <c r="S803" i="79"/>
  <c r="T803" i="79" s="1"/>
  <c r="S784" i="79"/>
  <c r="T784" i="79" s="1"/>
  <c r="S817" i="79"/>
  <c r="T817" i="79" s="1"/>
  <c r="S749" i="79"/>
  <c r="T749" i="79" s="1"/>
  <c r="S737" i="79"/>
  <c r="T737" i="79" s="1"/>
  <c r="S764" i="79"/>
  <c r="T764" i="79" s="1"/>
  <c r="S824" i="79"/>
  <c r="T824" i="79" s="1"/>
  <c r="S717" i="79"/>
  <c r="T717" i="79" s="1"/>
  <c r="S809" i="79"/>
  <c r="T809" i="79" s="1"/>
  <c r="S713" i="79"/>
  <c r="T713" i="79" s="1"/>
  <c r="S821" i="79"/>
  <c r="T821" i="79" s="1"/>
  <c r="S773" i="79"/>
  <c r="T773" i="79" s="1"/>
  <c r="S752" i="79"/>
  <c r="T752" i="79" s="1"/>
  <c r="S743" i="79"/>
  <c r="T743" i="79" s="1"/>
  <c r="S781" i="79"/>
  <c r="T781" i="79" s="1"/>
  <c r="S709" i="79"/>
  <c r="T709" i="79" s="1"/>
  <c r="S833" i="79"/>
  <c r="T833" i="79" s="1"/>
  <c r="S388" i="79"/>
  <c r="T388" i="79" s="1"/>
  <c r="S369" i="79"/>
  <c r="T369" i="79" s="1"/>
  <c r="S538" i="79"/>
  <c r="T538" i="79" s="1"/>
  <c r="S365" i="79"/>
  <c r="T365" i="79" s="1"/>
  <c r="S306" i="79"/>
  <c r="T306" i="79" s="1"/>
  <c r="S485" i="79"/>
  <c r="T485" i="79" s="1"/>
  <c r="S355" i="79"/>
  <c r="T355" i="79" s="1"/>
  <c r="S517" i="79"/>
  <c r="T517" i="79" s="1"/>
  <c r="S136" i="79"/>
  <c r="T136" i="79" s="1"/>
  <c r="S112" i="79"/>
  <c r="T112" i="79" s="1"/>
  <c r="S359" i="79"/>
  <c r="T359" i="79" s="1"/>
  <c r="S428" i="79"/>
  <c r="T428" i="79" s="1"/>
  <c r="S181" i="79"/>
  <c r="T181" i="79" s="1"/>
  <c r="S150" i="79"/>
  <c r="T150" i="79" s="1"/>
  <c r="S625" i="79"/>
  <c r="T625" i="79" s="1"/>
  <c r="S617" i="79"/>
  <c r="T617" i="79" s="1"/>
  <c r="S290" i="79"/>
  <c r="T290" i="79" s="1"/>
  <c r="S582" i="79"/>
  <c r="T582" i="79" s="1"/>
  <c r="S189" i="79"/>
  <c r="T189" i="79" s="1"/>
  <c r="S129" i="79"/>
  <c r="T129" i="79" s="1"/>
  <c r="S113" i="79"/>
  <c r="T113" i="79" s="1"/>
  <c r="S269" i="79"/>
  <c r="T269" i="79" s="1"/>
  <c r="S444" i="79"/>
  <c r="T444" i="79" s="1"/>
  <c r="S528" i="79"/>
  <c r="T528" i="79" s="1"/>
  <c r="S405" i="79"/>
  <c r="T405" i="79" s="1"/>
  <c r="S274" i="79"/>
  <c r="T274" i="79" s="1"/>
  <c r="S342" i="79"/>
  <c r="T342" i="79" s="1"/>
  <c r="S394" i="79"/>
  <c r="T394" i="79" s="1"/>
  <c r="S330" i="79"/>
  <c r="T330" i="79" s="1"/>
  <c r="S372" i="79"/>
  <c r="T372" i="79" s="1"/>
  <c r="S532" i="79"/>
  <c r="T532" i="79" s="1"/>
  <c r="S375" i="79"/>
  <c r="T375" i="79" s="1"/>
  <c r="S498" i="79"/>
  <c r="T498" i="79" s="1"/>
  <c r="S385" i="79"/>
  <c r="T385" i="79" s="1"/>
  <c r="S347" i="79"/>
  <c r="T347" i="79" s="1"/>
  <c r="S533" i="79"/>
  <c r="T533" i="79" s="1"/>
  <c r="S453" i="79"/>
  <c r="T453" i="79" s="1"/>
  <c r="S396" i="79"/>
  <c r="T396" i="79" s="1"/>
  <c r="S377" i="79"/>
  <c r="T377" i="79" s="1"/>
  <c r="S361" i="79"/>
  <c r="T361" i="79" s="1"/>
  <c r="S387" i="79"/>
  <c r="T387" i="79" s="1"/>
  <c r="S670" i="79"/>
  <c r="T670" i="79" s="1"/>
  <c r="S261" i="79"/>
  <c r="T261" i="79" s="1"/>
  <c r="S120" i="79"/>
  <c r="T120" i="79" s="1"/>
  <c r="S490" i="79"/>
  <c r="T490" i="79" s="1"/>
  <c r="S184" i="79"/>
  <c r="T184" i="79" s="1"/>
  <c r="S432" i="79"/>
  <c r="T432" i="79" s="1"/>
  <c r="S673" i="79"/>
  <c r="T673" i="79" s="1"/>
  <c r="S667" i="79"/>
  <c r="T667" i="79" s="1"/>
  <c r="S586" i="79"/>
  <c r="T586" i="79" s="1"/>
  <c r="S570" i="79"/>
  <c r="T570" i="79" s="1"/>
  <c r="S554" i="79"/>
  <c r="T554" i="79" s="1"/>
  <c r="S531" i="79"/>
  <c r="T531" i="79" s="1"/>
  <c r="S515" i="79"/>
  <c r="T515" i="79" s="1"/>
  <c r="S499" i="79"/>
  <c r="T499" i="79" s="1"/>
  <c r="S413" i="79"/>
  <c r="T413" i="79" s="1"/>
  <c r="S535" i="79"/>
  <c r="T535" i="79" s="1"/>
  <c r="S340" i="79"/>
  <c r="T340" i="79" s="1"/>
  <c r="S331" i="79"/>
  <c r="T331" i="79" s="1"/>
  <c r="S116" i="79"/>
  <c r="T116" i="79" s="1"/>
  <c r="S108" i="79"/>
  <c r="T108" i="79" s="1"/>
  <c r="S270" i="79"/>
  <c r="T270" i="79" s="1"/>
  <c r="S262" i="79"/>
  <c r="T262" i="79" s="1"/>
  <c r="S98" i="79"/>
  <c r="T98" i="79" s="1"/>
  <c r="S668" i="79"/>
  <c r="T668" i="79" s="1"/>
  <c r="S496" i="79"/>
  <c r="T496" i="79" s="1"/>
  <c r="S416" i="79"/>
  <c r="T416" i="79" s="1"/>
  <c r="S344" i="79"/>
  <c r="T344" i="79" s="1"/>
  <c r="S478" i="79"/>
  <c r="T478" i="79" s="1"/>
  <c r="S127" i="79"/>
  <c r="T127" i="79" s="1"/>
  <c r="S332" i="79"/>
  <c r="T332" i="79" s="1"/>
  <c r="S220" i="79"/>
  <c r="T220" i="79" s="1"/>
  <c r="S103" i="79"/>
  <c r="T103" i="79" s="1"/>
  <c r="S629" i="79"/>
  <c r="T629" i="79" s="1"/>
  <c r="S512" i="79"/>
  <c r="T512" i="79" s="1"/>
  <c r="S248" i="79"/>
  <c r="T248" i="79" s="1"/>
  <c r="S621" i="79"/>
  <c r="T621" i="79" s="1"/>
  <c r="S325" i="79"/>
  <c r="T325" i="79" s="1"/>
  <c r="S590" i="79"/>
  <c r="T590" i="79" s="1"/>
  <c r="S574" i="79"/>
  <c r="T574" i="79" s="1"/>
  <c r="S558" i="79"/>
  <c r="T558" i="79" s="1"/>
  <c r="S542" i="79"/>
  <c r="T542" i="79" s="1"/>
  <c r="S537" i="79"/>
  <c r="T537" i="79" s="1"/>
  <c r="S526" i="79"/>
  <c r="T526" i="79" s="1"/>
  <c r="S521" i="79"/>
  <c r="T521" i="79" s="1"/>
  <c r="S510" i="79"/>
  <c r="T510" i="79" s="1"/>
  <c r="S505" i="79"/>
  <c r="T505" i="79" s="1"/>
  <c r="S459" i="79"/>
  <c r="T459" i="79" s="1"/>
  <c r="S443" i="79"/>
  <c r="T443" i="79" s="1"/>
  <c r="S427" i="79"/>
  <c r="T427" i="79" s="1"/>
  <c r="S411" i="79"/>
  <c r="T411" i="79" s="1"/>
  <c r="S506" i="79"/>
  <c r="T506" i="79" s="1"/>
  <c r="S339" i="79"/>
  <c r="T339" i="79" s="1"/>
  <c r="S400" i="79"/>
  <c r="T400" i="79" s="1"/>
  <c r="S378" i="79"/>
  <c r="T378" i="79" s="1"/>
  <c r="S362" i="79"/>
  <c r="T362" i="79" s="1"/>
  <c r="S208" i="79"/>
  <c r="T208" i="79" s="1"/>
  <c r="S356" i="79"/>
  <c r="T356" i="79" s="1"/>
  <c r="S268" i="79"/>
  <c r="T268" i="79" s="1"/>
  <c r="S260" i="79"/>
  <c r="T260" i="79" s="1"/>
  <c r="S133" i="79"/>
  <c r="T133" i="79" s="1"/>
  <c r="S117" i="79"/>
  <c r="T117" i="79" s="1"/>
  <c r="S75" i="79"/>
  <c r="T75" i="79" s="1"/>
  <c r="S323" i="79"/>
  <c r="T323" i="79" s="1"/>
  <c r="S128" i="79"/>
  <c r="T128" i="79" s="1"/>
  <c r="S578" i="79"/>
  <c r="T578" i="79" s="1"/>
  <c r="S562" i="79"/>
  <c r="T562" i="79" s="1"/>
  <c r="S546" i="79"/>
  <c r="T546" i="79" s="1"/>
  <c r="S672" i="79"/>
  <c r="T672" i="79" s="1"/>
  <c r="S471" i="79"/>
  <c r="T471" i="79" s="1"/>
  <c r="S455" i="79"/>
  <c r="T455" i="79" s="1"/>
  <c r="S439" i="79"/>
  <c r="T439" i="79" s="1"/>
  <c r="S423" i="79"/>
  <c r="T423" i="79" s="1"/>
  <c r="S530" i="79"/>
  <c r="T530" i="79" s="1"/>
  <c r="S509" i="79"/>
  <c r="T509" i="79" s="1"/>
  <c r="S353" i="79"/>
  <c r="T353" i="79" s="1"/>
  <c r="S522" i="79"/>
  <c r="T522" i="79" s="1"/>
  <c r="S501" i="79"/>
  <c r="T501" i="79" s="1"/>
  <c r="S403" i="79"/>
  <c r="T403" i="79" s="1"/>
  <c r="S391" i="79"/>
  <c r="T391" i="79" s="1"/>
  <c r="S374" i="79"/>
  <c r="T374" i="79" s="1"/>
  <c r="S366" i="79"/>
  <c r="T366" i="79" s="1"/>
  <c r="S358" i="79"/>
  <c r="T358" i="79" s="1"/>
  <c r="S395" i="79"/>
  <c r="T395" i="79" s="1"/>
  <c r="S373" i="79"/>
  <c r="T373" i="79" s="1"/>
  <c r="S398" i="79"/>
  <c r="T398" i="79" s="1"/>
  <c r="S350" i="79"/>
  <c r="T350" i="79" s="1"/>
  <c r="S525" i="79"/>
  <c r="T525" i="79" s="1"/>
  <c r="S477" i="79"/>
  <c r="T477" i="79" s="1"/>
  <c r="S421" i="79"/>
  <c r="T421" i="79" s="1"/>
  <c r="S204" i="79"/>
  <c r="T204" i="79" s="1"/>
  <c r="S335" i="79"/>
  <c r="T335" i="79" s="1"/>
  <c r="S302" i="79"/>
  <c r="T302" i="79" s="1"/>
  <c r="S469" i="79"/>
  <c r="T469" i="79" s="1"/>
  <c r="S212" i="79"/>
  <c r="T212" i="79" s="1"/>
  <c r="S68" i="79"/>
  <c r="T68" i="79" s="1"/>
  <c r="S64" i="79"/>
  <c r="T64" i="79" s="1"/>
  <c r="S60" i="79"/>
  <c r="T60" i="79" s="1"/>
  <c r="S56" i="79"/>
  <c r="T56" i="79" s="1"/>
  <c r="S52" i="79"/>
  <c r="T52" i="79" s="1"/>
  <c r="S48" i="79"/>
  <c r="T48" i="79" s="1"/>
  <c r="S44" i="79"/>
  <c r="T44" i="79" s="1"/>
  <c r="S40" i="79"/>
  <c r="T40" i="79" s="1"/>
  <c r="S36" i="79"/>
  <c r="T36" i="79" s="1"/>
  <c r="S32" i="79"/>
  <c r="T32" i="79" s="1"/>
  <c r="S28" i="79"/>
  <c r="T28" i="79" s="1"/>
  <c r="S24" i="79"/>
  <c r="T24" i="79" s="1"/>
  <c r="S20" i="79"/>
  <c r="T20" i="79" s="1"/>
  <c r="S137" i="79"/>
  <c r="T137" i="79" s="1"/>
  <c r="S121" i="79"/>
  <c r="T121" i="79" s="1"/>
  <c r="S71" i="79"/>
  <c r="T71" i="79" s="1"/>
  <c r="S566" i="79"/>
  <c r="T566" i="79" s="1"/>
  <c r="S550" i="79"/>
  <c r="T550" i="79" s="1"/>
  <c r="S534" i="79"/>
  <c r="T534" i="79" s="1"/>
  <c r="S529" i="79"/>
  <c r="T529" i="79" s="1"/>
  <c r="S518" i="79"/>
  <c r="T518" i="79" s="1"/>
  <c r="S513" i="79"/>
  <c r="T513" i="79" s="1"/>
  <c r="S502" i="79"/>
  <c r="T502" i="79" s="1"/>
  <c r="S497" i="79"/>
  <c r="T497" i="79" s="1"/>
  <c r="S467" i="79"/>
  <c r="T467" i="79" s="1"/>
  <c r="S451" i="79"/>
  <c r="T451" i="79" s="1"/>
  <c r="S435" i="79"/>
  <c r="T435" i="79" s="1"/>
  <c r="S419" i="79"/>
  <c r="T419" i="79" s="1"/>
  <c r="S519" i="79"/>
  <c r="T519" i="79" s="1"/>
  <c r="S381" i="79"/>
  <c r="T381" i="79" s="1"/>
  <c r="S343" i="79"/>
  <c r="T343" i="79" s="1"/>
  <c r="S511" i="79"/>
  <c r="T511" i="79" s="1"/>
  <c r="S514" i="79"/>
  <c r="T514" i="79" s="1"/>
  <c r="S412" i="79"/>
  <c r="T412" i="79" s="1"/>
  <c r="S437" i="79"/>
  <c r="T437" i="79" s="1"/>
  <c r="S336" i="79"/>
  <c r="T336" i="79" s="1"/>
  <c r="S495" i="79"/>
  <c r="T495" i="79" s="1"/>
  <c r="S392" i="79"/>
  <c r="T392" i="79" s="1"/>
  <c r="S370" i="79"/>
  <c r="T370" i="79" s="1"/>
  <c r="S200" i="79"/>
  <c r="T200" i="79" s="1"/>
  <c r="S319" i="79"/>
  <c r="T319" i="79" s="1"/>
  <c r="S298" i="79"/>
  <c r="T298" i="79" s="1"/>
  <c r="S185" i="79"/>
  <c r="T185" i="79" s="1"/>
  <c r="S125" i="79"/>
  <c r="T125" i="79" s="1"/>
  <c r="S109" i="79"/>
  <c r="T109" i="79" s="1"/>
  <c r="S349" i="79"/>
  <c r="T349" i="79" s="1"/>
  <c r="S90" i="79"/>
  <c r="T90" i="79" s="1"/>
  <c r="S402" i="79"/>
  <c r="T402" i="79" s="1"/>
  <c r="S265" i="79"/>
  <c r="T265" i="79" s="1"/>
  <c r="S132" i="79"/>
  <c r="T132" i="79" s="1"/>
  <c r="S124" i="79"/>
  <c r="T124" i="79" s="1"/>
  <c r="S264" i="79"/>
  <c r="T264" i="79" s="1"/>
  <c r="S79" i="79"/>
  <c r="T79" i="79" s="1"/>
  <c r="Q324" i="74"/>
  <c r="S324" i="74" s="1"/>
  <c r="Q323" i="74"/>
  <c r="S323" i="74" s="1"/>
  <c r="Q322" i="74"/>
  <c r="Q321" i="74"/>
  <c r="S321" i="74" s="1"/>
  <c r="Q320" i="74"/>
  <c r="S320" i="74" s="1"/>
  <c r="Q319" i="74"/>
  <c r="R319" i="74" s="1"/>
  <c r="Q318" i="74"/>
  <c r="Q317" i="74"/>
  <c r="Q316" i="74"/>
  <c r="S316" i="74" s="1"/>
  <c r="Q315" i="74"/>
  <c r="R315" i="74" s="1"/>
  <c r="Q314" i="74"/>
  <c r="Q313" i="74"/>
  <c r="S313" i="74" s="1"/>
  <c r="Q312" i="74"/>
  <c r="S312" i="74" s="1"/>
  <c r="Q311" i="74"/>
  <c r="R311" i="74" s="1"/>
  <c r="Q310" i="74"/>
  <c r="R309" i="74"/>
  <c r="Q309" i="74"/>
  <c r="S309" i="74" s="1"/>
  <c r="S308" i="74"/>
  <c r="R308" i="74"/>
  <c r="Q308" i="74"/>
  <c r="Q307" i="74"/>
  <c r="R307" i="74" s="1"/>
  <c r="Q306" i="74"/>
  <c r="Q305" i="74"/>
  <c r="S305" i="74" s="1"/>
  <c r="S304" i="74"/>
  <c r="T304" i="74" s="1"/>
  <c r="U304" i="74" s="1"/>
  <c r="R304" i="74"/>
  <c r="Q304" i="74"/>
  <c r="S303" i="74"/>
  <c r="T303" i="74" s="1"/>
  <c r="U303" i="74" s="1"/>
  <c r="R303" i="74"/>
  <c r="Q303" i="74"/>
  <c r="Q302" i="74"/>
  <c r="R301" i="74"/>
  <c r="Q301" i="74"/>
  <c r="S301" i="74" s="1"/>
  <c r="Q300" i="74"/>
  <c r="S300" i="74" s="1"/>
  <c r="S299" i="74"/>
  <c r="Q299" i="74"/>
  <c r="R299" i="74" s="1"/>
  <c r="Q298" i="74"/>
  <c r="R297" i="74"/>
  <c r="Q297" i="74"/>
  <c r="S297" i="74" s="1"/>
  <c r="Q296" i="74"/>
  <c r="S296" i="74" s="1"/>
  <c r="S295" i="74"/>
  <c r="Q295" i="74"/>
  <c r="R295" i="74" s="1"/>
  <c r="Q294" i="74"/>
  <c r="R293" i="74"/>
  <c r="Q293" i="74"/>
  <c r="S293" i="74" s="1"/>
  <c r="Q292" i="74"/>
  <c r="S292" i="74" s="1"/>
  <c r="S291" i="74"/>
  <c r="Q291" i="74"/>
  <c r="R291" i="74" s="1"/>
  <c r="Q290" i="74"/>
  <c r="R289" i="74"/>
  <c r="Q289" i="74"/>
  <c r="S289" i="74" s="1"/>
  <c r="Q288" i="74"/>
  <c r="S288" i="74" s="1"/>
  <c r="S287" i="74"/>
  <c r="Q287" i="74"/>
  <c r="R287" i="74" s="1"/>
  <c r="Q286" i="74"/>
  <c r="R285" i="74"/>
  <c r="Q285" i="74"/>
  <c r="S285" i="74" s="1"/>
  <c r="Q284" i="74"/>
  <c r="S284" i="74" s="1"/>
  <c r="S283" i="74"/>
  <c r="Q283" i="74"/>
  <c r="R283" i="74" s="1"/>
  <c r="Q282" i="74"/>
  <c r="R281" i="74"/>
  <c r="Q281" i="74"/>
  <c r="S281" i="74" s="1"/>
  <c r="Q280" i="74"/>
  <c r="S280" i="74" s="1"/>
  <c r="S279" i="74"/>
  <c r="Q279" i="74"/>
  <c r="R279" i="74" s="1"/>
  <c r="Q278" i="74"/>
  <c r="R277" i="74"/>
  <c r="Q277" i="74"/>
  <c r="S277" i="74" s="1"/>
  <c r="Q276" i="74"/>
  <c r="S276" i="74" s="1"/>
  <c r="S275" i="74"/>
  <c r="Q275" i="74"/>
  <c r="R275" i="74" s="1"/>
  <c r="Q274" i="74"/>
  <c r="R273" i="74"/>
  <c r="Q273" i="74"/>
  <c r="S273" i="74" s="1"/>
  <c r="Q272" i="74"/>
  <c r="S272" i="74" s="1"/>
  <c r="S271" i="74"/>
  <c r="Q271" i="74"/>
  <c r="R271" i="74" s="1"/>
  <c r="T271" i="74" s="1"/>
  <c r="U271" i="74" s="1"/>
  <c r="Q270" i="74"/>
  <c r="R269" i="74"/>
  <c r="Q269" i="74"/>
  <c r="S269" i="74" s="1"/>
  <c r="Q268" i="74"/>
  <c r="S268" i="74" s="1"/>
  <c r="Q267" i="74"/>
  <c r="R267" i="74" s="1"/>
  <c r="Q266" i="74"/>
  <c r="R265" i="74"/>
  <c r="Q265" i="74"/>
  <c r="S265" i="74" s="1"/>
  <c r="Q264" i="74"/>
  <c r="S264" i="74" s="1"/>
  <c r="Q263" i="74"/>
  <c r="R263" i="74" s="1"/>
  <c r="Q262" i="74"/>
  <c r="R261" i="74"/>
  <c r="Q261" i="74"/>
  <c r="S261" i="74" s="1"/>
  <c r="Q260" i="74"/>
  <c r="S260" i="74" s="1"/>
  <c r="Q259" i="74"/>
  <c r="R259" i="74" s="1"/>
  <c r="Q258" i="74"/>
  <c r="R257" i="74"/>
  <c r="Q257" i="74"/>
  <c r="S257" i="74" s="1"/>
  <c r="Q256" i="74"/>
  <c r="S256" i="74" s="1"/>
  <c r="Q255" i="74"/>
  <c r="R255" i="74" s="1"/>
  <c r="Q254" i="74"/>
  <c r="R253" i="74"/>
  <c r="Q253" i="74"/>
  <c r="S253" i="74" s="1"/>
  <c r="Q252" i="74"/>
  <c r="S252" i="74" s="1"/>
  <c r="Q251" i="74"/>
  <c r="R251" i="74" s="1"/>
  <c r="Q250" i="74"/>
  <c r="R249" i="74"/>
  <c r="Q249" i="74"/>
  <c r="S249" i="74" s="1"/>
  <c r="Q248" i="74"/>
  <c r="S248" i="74" s="1"/>
  <c r="Q247" i="74"/>
  <c r="R247" i="74" s="1"/>
  <c r="Q246" i="74"/>
  <c r="R245" i="74"/>
  <c r="Q245" i="74"/>
  <c r="S245" i="74" s="1"/>
  <c r="Q244" i="74"/>
  <c r="S244" i="74" s="1"/>
  <c r="Q243" i="74"/>
  <c r="R243" i="74" s="1"/>
  <c r="Q242" i="74"/>
  <c r="R241" i="74"/>
  <c r="Q241" i="74"/>
  <c r="S241" i="74" s="1"/>
  <c r="R240" i="74"/>
  <c r="Q240" i="74"/>
  <c r="S240" i="74" s="1"/>
  <c r="S239" i="74"/>
  <c r="Q239" i="74"/>
  <c r="R239" i="74" s="1"/>
  <c r="Q238" i="74"/>
  <c r="R238" i="74" s="1"/>
  <c r="Q237" i="74"/>
  <c r="R236" i="74"/>
  <c r="Q236" i="74"/>
  <c r="Q235" i="74"/>
  <c r="S235" i="74" s="1"/>
  <c r="S234" i="74"/>
  <c r="R234" i="74"/>
  <c r="Q234" i="74"/>
  <c r="Q233" i="74"/>
  <c r="Q232" i="74"/>
  <c r="S232" i="74" s="1"/>
  <c r="Q231" i="74"/>
  <c r="S230" i="74"/>
  <c r="R230" i="74"/>
  <c r="Q230" i="74"/>
  <c r="Q229" i="74"/>
  <c r="Q228" i="74"/>
  <c r="Q227" i="74"/>
  <c r="S226" i="74"/>
  <c r="R226" i="74"/>
  <c r="Q226" i="74"/>
  <c r="Q225" i="74"/>
  <c r="Q224" i="74"/>
  <c r="Q223" i="74"/>
  <c r="S223" i="74" s="1"/>
  <c r="Q222" i="74"/>
  <c r="Q221" i="74"/>
  <c r="R220" i="74"/>
  <c r="Q220" i="74"/>
  <c r="S220" i="74" s="1"/>
  <c r="Q219" i="74"/>
  <c r="R219" i="74" s="1"/>
  <c r="R218" i="74"/>
  <c r="Q218" i="74"/>
  <c r="S218" i="74" s="1"/>
  <c r="T218" i="74" s="1"/>
  <c r="U218" i="74" s="1"/>
  <c r="Q217" i="74"/>
  <c r="Q216" i="74"/>
  <c r="S215" i="74"/>
  <c r="Q215" i="74"/>
  <c r="R215" i="74" s="1"/>
  <c r="R214" i="74"/>
  <c r="Q214" i="74"/>
  <c r="S214" i="74" s="1"/>
  <c r="T214" i="74" s="1"/>
  <c r="U214" i="74" s="1"/>
  <c r="Q213" i="74"/>
  <c r="Q212" i="74"/>
  <c r="Q211" i="74"/>
  <c r="R211" i="74" s="1"/>
  <c r="R210" i="74"/>
  <c r="Q210" i="74"/>
  <c r="S210" i="74" s="1"/>
  <c r="T210" i="74" s="1"/>
  <c r="U210" i="74" s="1"/>
  <c r="Q209" i="74"/>
  <c r="R209" i="74" s="1"/>
  <c r="Q208" i="74"/>
  <c r="S208" i="74" s="1"/>
  <c r="S207" i="74"/>
  <c r="T207" i="74" s="1"/>
  <c r="U207" i="74" s="1"/>
  <c r="Q207" i="74"/>
  <c r="R207" i="74" s="1"/>
  <c r="Q206" i="74"/>
  <c r="S206" i="74" s="1"/>
  <c r="Q205" i="74"/>
  <c r="R205" i="74" s="1"/>
  <c r="Q204" i="74"/>
  <c r="S204" i="74" s="1"/>
  <c r="Q203" i="74"/>
  <c r="R203" i="74" s="1"/>
  <c r="S202" i="74"/>
  <c r="R202" i="74"/>
  <c r="Q202" i="74"/>
  <c r="Q201" i="74"/>
  <c r="R201" i="74" s="1"/>
  <c r="Q200" i="74"/>
  <c r="S200" i="74" s="1"/>
  <c r="Q199" i="74"/>
  <c r="R199" i="74" s="1"/>
  <c r="R198" i="74"/>
  <c r="Q198" i="74"/>
  <c r="Q197" i="74"/>
  <c r="R197" i="74" s="1"/>
  <c r="Q196" i="74"/>
  <c r="Q195" i="74"/>
  <c r="R195" i="74" s="1"/>
  <c r="Q194" i="74"/>
  <c r="R194" i="74" s="1"/>
  <c r="Q193" i="74"/>
  <c r="Q192" i="74"/>
  <c r="Q191" i="74"/>
  <c r="R191" i="74" s="1"/>
  <c r="R190" i="74"/>
  <c r="Q190" i="74"/>
  <c r="Q189" i="74"/>
  <c r="R189" i="74" s="1"/>
  <c r="Q188" i="74"/>
  <c r="Q187" i="74"/>
  <c r="R187" i="74" s="1"/>
  <c r="Q186" i="74"/>
  <c r="S186" i="74" s="1"/>
  <c r="Q185" i="74"/>
  <c r="R185" i="74" s="1"/>
  <c r="Q184" i="74"/>
  <c r="Q183" i="74"/>
  <c r="R183" i="74" s="1"/>
  <c r="Q182" i="74"/>
  <c r="Q181" i="74"/>
  <c r="R181" i="74" s="1"/>
  <c r="Q180" i="74"/>
  <c r="Q179" i="74"/>
  <c r="Q178" i="74"/>
  <c r="R178" i="74" s="1"/>
  <c r="S177" i="74"/>
  <c r="T177" i="74" s="1"/>
  <c r="U177" i="74" s="1"/>
  <c r="Q177" i="74"/>
  <c r="R177" i="74" s="1"/>
  <c r="Q176" i="74"/>
  <c r="Q175" i="74"/>
  <c r="Q174" i="74"/>
  <c r="R174" i="74" s="1"/>
  <c r="S173" i="74"/>
  <c r="T173" i="74" s="1"/>
  <c r="U173" i="74" s="1"/>
  <c r="Q173" i="74"/>
  <c r="R173" i="74" s="1"/>
  <c r="Q172" i="74"/>
  <c r="Q171" i="74"/>
  <c r="S170" i="74"/>
  <c r="Q170" i="74"/>
  <c r="R170" i="74" s="1"/>
  <c r="S169" i="74"/>
  <c r="T169" i="74" s="1"/>
  <c r="U169" i="74" s="1"/>
  <c r="Q169" i="74"/>
  <c r="R169" i="74" s="1"/>
  <c r="Q168" i="74"/>
  <c r="Q167" i="74"/>
  <c r="S166" i="74"/>
  <c r="Q166" i="74"/>
  <c r="R166" i="74" s="1"/>
  <c r="S165" i="74"/>
  <c r="T165" i="74" s="1"/>
  <c r="U165" i="74" s="1"/>
  <c r="Q165" i="74"/>
  <c r="R165" i="74" s="1"/>
  <c r="Q164" i="74"/>
  <c r="Q163" i="74"/>
  <c r="S162" i="74"/>
  <c r="Q162" i="74"/>
  <c r="R162" i="74" s="1"/>
  <c r="S161" i="74"/>
  <c r="T161" i="74" s="1"/>
  <c r="U161" i="74" s="1"/>
  <c r="Q161" i="74"/>
  <c r="R161" i="74" s="1"/>
  <c r="Q160" i="74"/>
  <c r="Q159" i="74"/>
  <c r="S158" i="74"/>
  <c r="Q158" i="74"/>
  <c r="R158" i="74" s="1"/>
  <c r="Q157" i="74"/>
  <c r="R157" i="74" s="1"/>
  <c r="Q156" i="74"/>
  <c r="Q155" i="74"/>
  <c r="S154" i="74"/>
  <c r="R154" i="74"/>
  <c r="Q154" i="74"/>
  <c r="S153" i="74"/>
  <c r="T153" i="74" s="1"/>
  <c r="U153" i="74" s="1"/>
  <c r="Q153" i="74"/>
  <c r="R153" i="74" s="1"/>
  <c r="Q152" i="74"/>
  <c r="Q151" i="74"/>
  <c r="R150" i="74"/>
  <c r="Q150" i="74"/>
  <c r="Q149" i="74"/>
  <c r="R149" i="74" s="1"/>
  <c r="Q148" i="74"/>
  <c r="Q147" i="74"/>
  <c r="R146" i="74"/>
  <c r="Q146" i="74"/>
  <c r="S145" i="74"/>
  <c r="T145" i="74" s="1"/>
  <c r="U145" i="74" s="1"/>
  <c r="Q145" i="74"/>
  <c r="R145" i="74" s="1"/>
  <c r="Q144" i="74"/>
  <c r="S144" i="74" s="1"/>
  <c r="Q143" i="74"/>
  <c r="R143" i="74" s="1"/>
  <c r="S142" i="74"/>
  <c r="T142" i="74" s="1"/>
  <c r="U142" i="74" s="1"/>
  <c r="R142" i="74"/>
  <c r="Q142" i="74"/>
  <c r="Q141" i="74"/>
  <c r="R141" i="74" s="1"/>
  <c r="Q140" i="74"/>
  <c r="Q139" i="74"/>
  <c r="R139" i="74" s="1"/>
  <c r="S138" i="74"/>
  <c r="T138" i="74" s="1"/>
  <c r="U138" i="74" s="1"/>
  <c r="R138" i="74"/>
  <c r="Q138" i="74"/>
  <c r="Q137" i="74"/>
  <c r="R137" i="74" s="1"/>
  <c r="R136" i="74"/>
  <c r="Q136" i="74"/>
  <c r="S136" i="74" s="1"/>
  <c r="Q135" i="74"/>
  <c r="R134" i="74"/>
  <c r="Q134" i="74"/>
  <c r="Q133" i="74"/>
  <c r="R133" i="74" s="1"/>
  <c r="R132" i="74"/>
  <c r="Q132" i="74"/>
  <c r="Q131" i="74"/>
  <c r="R130" i="74"/>
  <c r="Q130" i="74"/>
  <c r="Q129" i="74"/>
  <c r="R129" i="74" s="1"/>
  <c r="R128" i="74"/>
  <c r="Q128" i="74"/>
  <c r="Q127" i="74"/>
  <c r="R126" i="74"/>
  <c r="Q126" i="74"/>
  <c r="Q125" i="74"/>
  <c r="R125" i="74" s="1"/>
  <c r="T124" i="74"/>
  <c r="U124" i="74" s="1"/>
  <c r="R124" i="74"/>
  <c r="Q124" i="74"/>
  <c r="S124" i="74" s="1"/>
  <c r="Q123" i="74"/>
  <c r="R122" i="74"/>
  <c r="Q122" i="74"/>
  <c r="Q121" i="74"/>
  <c r="R121" i="74" s="1"/>
  <c r="R120" i="74"/>
  <c r="Q120" i="74"/>
  <c r="Q119" i="74"/>
  <c r="S118" i="74"/>
  <c r="R118" i="74"/>
  <c r="Q118" i="74"/>
  <c r="Q117" i="74"/>
  <c r="R117" i="74" s="1"/>
  <c r="Q116" i="74"/>
  <c r="Q115" i="74"/>
  <c r="Q114" i="74"/>
  <c r="Q113" i="74"/>
  <c r="R113" i="74" s="1"/>
  <c r="Q112" i="74"/>
  <c r="S112" i="74" s="1"/>
  <c r="Q111" i="74"/>
  <c r="Q110" i="74"/>
  <c r="Q109" i="74"/>
  <c r="R109" i="74" s="1"/>
  <c r="Q108" i="74"/>
  <c r="Q107" i="74"/>
  <c r="S107" i="74" s="1"/>
  <c r="R106" i="74"/>
  <c r="Q106" i="74"/>
  <c r="Q105" i="74"/>
  <c r="R105" i="74" s="1"/>
  <c r="Q104" i="74"/>
  <c r="Q103" i="74"/>
  <c r="R102" i="74"/>
  <c r="Q102" i="74"/>
  <c r="Q101" i="74"/>
  <c r="R101" i="74" s="1"/>
  <c r="Q100" i="74"/>
  <c r="Q99" i="74"/>
  <c r="R98" i="74"/>
  <c r="Q98" i="74"/>
  <c r="Q97" i="74"/>
  <c r="R97" i="74" s="1"/>
  <c r="Q96" i="74"/>
  <c r="Q95" i="74"/>
  <c r="R94" i="74"/>
  <c r="Q94" i="74"/>
  <c r="Q93" i="74"/>
  <c r="R93" i="74" s="1"/>
  <c r="Q92" i="74"/>
  <c r="Q91" i="74"/>
  <c r="S91" i="74" s="1"/>
  <c r="R90" i="74"/>
  <c r="Q90" i="74"/>
  <c r="Q89" i="74"/>
  <c r="R89" i="74" s="1"/>
  <c r="Q88" i="74"/>
  <c r="Q87" i="74"/>
  <c r="S87" i="74" s="1"/>
  <c r="R86" i="74"/>
  <c r="Q86" i="74"/>
  <c r="S86" i="74" s="1"/>
  <c r="Q85" i="74"/>
  <c r="R85" i="74" s="1"/>
  <c r="Q84" i="74"/>
  <c r="Q83" i="74"/>
  <c r="R82" i="74"/>
  <c r="Q82" i="74"/>
  <c r="Q81" i="74"/>
  <c r="R81" i="74" s="1"/>
  <c r="Q80" i="74"/>
  <c r="Q79" i="74"/>
  <c r="S79" i="74" s="1"/>
  <c r="R78" i="74"/>
  <c r="Q78" i="74"/>
  <c r="Q77" i="74"/>
  <c r="R77" i="74" s="1"/>
  <c r="Q76" i="74"/>
  <c r="S76" i="74" s="1"/>
  <c r="Q75" i="74"/>
  <c r="S75" i="74" s="1"/>
  <c r="R74" i="74"/>
  <c r="Q74" i="74"/>
  <c r="Q73" i="74"/>
  <c r="R73" i="74" s="1"/>
  <c r="Q72" i="74"/>
  <c r="S72" i="74" s="1"/>
  <c r="Q71" i="74"/>
  <c r="R70" i="74"/>
  <c r="Q70" i="74"/>
  <c r="S70" i="74" s="1"/>
  <c r="Q69" i="74"/>
  <c r="R69" i="74" s="1"/>
  <c r="Q68" i="74"/>
  <c r="S68" i="74" s="1"/>
  <c r="Q67" i="74"/>
  <c r="R66" i="74"/>
  <c r="Q66" i="74"/>
  <c r="Q65" i="74"/>
  <c r="R65" i="74" s="1"/>
  <c r="Q64" i="74"/>
  <c r="S64" i="74" s="1"/>
  <c r="Q63" i="74"/>
  <c r="S63" i="74" s="1"/>
  <c r="R62" i="74"/>
  <c r="Q62" i="74"/>
  <c r="S62" i="74" s="1"/>
  <c r="Q61" i="74"/>
  <c r="R61" i="74" s="1"/>
  <c r="Q60" i="74"/>
  <c r="S60" i="74" s="1"/>
  <c r="Q59" i="74"/>
  <c r="S59" i="74" s="1"/>
  <c r="S58" i="74"/>
  <c r="R58" i="74"/>
  <c r="T58" i="74" s="1"/>
  <c r="U58" i="74" s="1"/>
  <c r="Q58" i="74"/>
  <c r="Q57" i="74"/>
  <c r="R57" i="74" s="1"/>
  <c r="Q56" i="74"/>
  <c r="Q55" i="74"/>
  <c r="R54" i="74"/>
  <c r="Q54" i="74"/>
  <c r="S54" i="74" s="1"/>
  <c r="Q53" i="74"/>
  <c r="R53" i="74" s="1"/>
  <c r="Q52" i="74"/>
  <c r="Q51" i="74"/>
  <c r="S51" i="74" s="1"/>
  <c r="S50" i="74"/>
  <c r="R50" i="74"/>
  <c r="T50" i="74" s="1"/>
  <c r="U50" i="74" s="1"/>
  <c r="Q50" i="74"/>
  <c r="Q49" i="74"/>
  <c r="R49" i="74" s="1"/>
  <c r="Q48" i="74"/>
  <c r="Q47" i="74"/>
  <c r="R46" i="74"/>
  <c r="Q46" i="74"/>
  <c r="Q45" i="74"/>
  <c r="R45" i="74" s="1"/>
  <c r="Q44" i="74"/>
  <c r="Q43" i="74"/>
  <c r="R42" i="74"/>
  <c r="Q42" i="74"/>
  <c r="Q41" i="74"/>
  <c r="R41" i="74" s="1"/>
  <c r="Q40" i="74"/>
  <c r="Q39" i="74"/>
  <c r="R38" i="74"/>
  <c r="Q38" i="74"/>
  <c r="S38" i="74" s="1"/>
  <c r="Q37" i="74"/>
  <c r="R37" i="74" s="1"/>
  <c r="Q36" i="74"/>
  <c r="Q35" i="74"/>
  <c r="S34" i="74"/>
  <c r="R34" i="74"/>
  <c r="T34" i="74" s="1"/>
  <c r="U34" i="74" s="1"/>
  <c r="Q34" i="74"/>
  <c r="Q33" i="74"/>
  <c r="R33" i="74" s="1"/>
  <c r="Q32" i="74"/>
  <c r="S32" i="74" s="1"/>
  <c r="Q31" i="74"/>
  <c r="S31" i="74" s="1"/>
  <c r="R30" i="74"/>
  <c r="Q30" i="74"/>
  <c r="S30" i="74" s="1"/>
  <c r="Q29" i="74"/>
  <c r="R29" i="74" s="1"/>
  <c r="Q28" i="74"/>
  <c r="S28" i="74" s="1"/>
  <c r="Q27" i="74"/>
  <c r="S27" i="74" s="1"/>
  <c r="S26" i="74"/>
  <c r="R26" i="74"/>
  <c r="T26" i="74" s="1"/>
  <c r="U26" i="74" s="1"/>
  <c r="Q26" i="74"/>
  <c r="Q25" i="74"/>
  <c r="R25" i="74" s="1"/>
  <c r="Q24" i="74"/>
  <c r="S24" i="74" s="1"/>
  <c r="Q23" i="74"/>
  <c r="S23" i="74" s="1"/>
  <c r="R22" i="74"/>
  <c r="T22" i="74" s="1"/>
  <c r="U22" i="74" s="1"/>
  <c r="Q22" i="74"/>
  <c r="S22" i="74" s="1"/>
  <c r="Q21" i="74"/>
  <c r="R21" i="74" s="1"/>
  <c r="Q20" i="74"/>
  <c r="S20" i="74" s="1"/>
  <c r="Q19" i="74"/>
  <c r="S19" i="74" s="1"/>
  <c r="S18" i="74"/>
  <c r="R18" i="74"/>
  <c r="T18" i="74" s="1"/>
  <c r="U18" i="74" s="1"/>
  <c r="Q18" i="74"/>
  <c r="Q17" i="74"/>
  <c r="R17" i="74" s="1"/>
  <c r="Q16" i="74"/>
  <c r="S16" i="74" s="1"/>
  <c r="Q15" i="74"/>
  <c r="S15" i="74" s="1"/>
  <c r="Q14" i="74"/>
  <c r="S14" i="74" s="1"/>
  <c r="S13" i="74"/>
  <c r="T13" i="74" s="1"/>
  <c r="U13" i="74" s="1"/>
  <c r="Q13" i="74"/>
  <c r="R13" i="74" s="1"/>
  <c r="R12" i="74"/>
  <c r="Q12" i="74"/>
  <c r="S12" i="74" s="1"/>
  <c r="T12" i="74" s="1"/>
  <c r="U12" i="74" s="1"/>
  <c r="Q11" i="74"/>
  <c r="S11" i="74" s="1"/>
  <c r="Q10" i="74"/>
  <c r="S10" i="74" s="1"/>
  <c r="Q9" i="74"/>
  <c r="R8" i="74"/>
  <c r="Q8" i="74"/>
  <c r="S8" i="74" s="1"/>
  <c r="P157" i="74"/>
  <c r="S157" i="74" s="1"/>
  <c r="T157" i="74" s="1"/>
  <c r="U157" i="74" s="1"/>
  <c r="P90" i="74"/>
  <c r="S90" i="74" s="1"/>
  <c r="P89" i="74"/>
  <c r="P88" i="74"/>
  <c r="P82" i="74"/>
  <c r="S82" i="74" s="1"/>
  <c r="P86" i="74"/>
  <c r="P85" i="74"/>
  <c r="P84" i="74"/>
  <c r="P83" i="74"/>
  <c r="P81" i="74"/>
  <c r="P80" i="74"/>
  <c r="P71" i="74"/>
  <c r="Q62" i="72"/>
  <c r="P62" i="72"/>
  <c r="R62" i="72" s="1"/>
  <c r="P61" i="72"/>
  <c r="Q61" i="72" s="1"/>
  <c r="P60" i="72"/>
  <c r="P59" i="72"/>
  <c r="R59" i="72" s="1"/>
  <c r="P58" i="72"/>
  <c r="P57" i="72"/>
  <c r="Q57" i="72" s="1"/>
  <c r="P56" i="72"/>
  <c r="P55" i="72"/>
  <c r="P54" i="72"/>
  <c r="Q54" i="72" s="1"/>
  <c r="P53" i="72"/>
  <c r="Q53" i="72" s="1"/>
  <c r="P52" i="72"/>
  <c r="P51" i="72"/>
  <c r="Q50" i="72"/>
  <c r="P50" i="72"/>
  <c r="P49" i="72"/>
  <c r="P48" i="72"/>
  <c r="R48" i="72" s="1"/>
  <c r="P47" i="72"/>
  <c r="R47" i="72" s="1"/>
  <c r="Q46" i="72"/>
  <c r="P46" i="72"/>
  <c r="P45" i="72"/>
  <c r="Q45" i="72" s="1"/>
  <c r="P44" i="72"/>
  <c r="P43" i="72"/>
  <c r="P42" i="72"/>
  <c r="P41" i="72"/>
  <c r="P40" i="72"/>
  <c r="P39" i="72"/>
  <c r="P38" i="72"/>
  <c r="P37" i="72"/>
  <c r="Q37" i="72" s="1"/>
  <c r="P36" i="72"/>
  <c r="P35" i="72"/>
  <c r="P34" i="72"/>
  <c r="P33" i="72"/>
  <c r="Q33" i="72" s="1"/>
  <c r="P32" i="72"/>
  <c r="P31" i="72"/>
  <c r="R31" i="72" s="1"/>
  <c r="Q30" i="72"/>
  <c r="P30" i="72"/>
  <c r="P29" i="72"/>
  <c r="P28" i="72"/>
  <c r="P27" i="72"/>
  <c r="R27" i="72" s="1"/>
  <c r="R26" i="72"/>
  <c r="Q26" i="72"/>
  <c r="P26" i="72"/>
  <c r="P25" i="72"/>
  <c r="Q25" i="72" s="1"/>
  <c r="P24" i="72"/>
  <c r="P23" i="72"/>
  <c r="P22" i="72"/>
  <c r="P21" i="72"/>
  <c r="Q21" i="72" s="1"/>
  <c r="P20" i="72"/>
  <c r="P19" i="72"/>
  <c r="P18" i="72"/>
  <c r="P17" i="72"/>
  <c r="Q17" i="72" s="1"/>
  <c r="P16" i="72"/>
  <c r="P15" i="72"/>
  <c r="Q14" i="72"/>
  <c r="P14" i="72"/>
  <c r="P13" i="72"/>
  <c r="P12" i="72"/>
  <c r="P11" i="72"/>
  <c r="R10" i="72"/>
  <c r="Q10" i="72"/>
  <c r="P10" i="72"/>
  <c r="P9" i="72"/>
  <c r="Q9" i="72" s="1"/>
  <c r="P8" i="72"/>
  <c r="P679" i="76"/>
  <c r="R679" i="76" s="1"/>
  <c r="R678" i="76"/>
  <c r="S678" i="76" s="1"/>
  <c r="T678" i="76" s="1"/>
  <c r="Q678" i="76"/>
  <c r="P678" i="76"/>
  <c r="P677" i="76"/>
  <c r="Q676" i="76"/>
  <c r="P676" i="76"/>
  <c r="R676" i="76" s="1"/>
  <c r="P675" i="76"/>
  <c r="P674" i="76"/>
  <c r="Q674" i="76" s="1"/>
  <c r="P673" i="76"/>
  <c r="P672" i="76"/>
  <c r="R672" i="76" s="1"/>
  <c r="P671" i="76"/>
  <c r="R671" i="76" s="1"/>
  <c r="R670" i="76"/>
  <c r="P670" i="76"/>
  <c r="Q670" i="76" s="1"/>
  <c r="R669" i="76"/>
  <c r="S669" i="76" s="1"/>
  <c r="T669" i="76" s="1"/>
  <c r="P669" i="76"/>
  <c r="Q669" i="76" s="1"/>
  <c r="P668" i="76"/>
  <c r="R668" i="76" s="1"/>
  <c r="R667" i="76"/>
  <c r="S667" i="76" s="1"/>
  <c r="T667" i="76" s="1"/>
  <c r="Q667" i="76"/>
  <c r="P667" i="76"/>
  <c r="Q666" i="76"/>
  <c r="P666" i="76"/>
  <c r="R666" i="76" s="1"/>
  <c r="S666" i="76" s="1"/>
  <c r="T666" i="76" s="1"/>
  <c r="P665" i="76"/>
  <c r="Q665" i="76" s="1"/>
  <c r="Q664" i="76"/>
  <c r="P664" i="76"/>
  <c r="R664" i="76" s="1"/>
  <c r="P663" i="76"/>
  <c r="R663" i="76" s="1"/>
  <c r="R662" i="76"/>
  <c r="P662" i="76"/>
  <c r="Q662" i="76" s="1"/>
  <c r="R661" i="76"/>
  <c r="S661" i="76" s="1"/>
  <c r="T661" i="76" s="1"/>
  <c r="P661" i="76"/>
  <c r="Q661" i="76" s="1"/>
  <c r="P660" i="76"/>
  <c r="R660" i="76" s="1"/>
  <c r="R659" i="76"/>
  <c r="S659" i="76" s="1"/>
  <c r="T659" i="76" s="1"/>
  <c r="Q659" i="76"/>
  <c r="P659" i="76"/>
  <c r="Q658" i="76"/>
  <c r="P658" i="76"/>
  <c r="R658" i="76" s="1"/>
  <c r="S658" i="76" s="1"/>
  <c r="T658" i="76" s="1"/>
  <c r="P657" i="76"/>
  <c r="Q657" i="76" s="1"/>
  <c r="Q656" i="76"/>
  <c r="P656" i="76"/>
  <c r="R656" i="76" s="1"/>
  <c r="P655" i="76"/>
  <c r="R655" i="76" s="1"/>
  <c r="R654" i="76"/>
  <c r="P654" i="76"/>
  <c r="Q654" i="76" s="1"/>
  <c r="R653" i="76"/>
  <c r="S653" i="76" s="1"/>
  <c r="T653" i="76" s="1"/>
  <c r="P653" i="76"/>
  <c r="Q653" i="76" s="1"/>
  <c r="P652" i="76"/>
  <c r="R652" i="76" s="1"/>
  <c r="R651" i="76"/>
  <c r="S651" i="76" s="1"/>
  <c r="T651" i="76" s="1"/>
  <c r="P651" i="76"/>
  <c r="Q651" i="76" s="1"/>
  <c r="P650" i="76"/>
  <c r="R650" i="76" s="1"/>
  <c r="R649" i="76"/>
  <c r="S649" i="76" s="1"/>
  <c r="T649" i="76" s="1"/>
  <c r="P649" i="76"/>
  <c r="Q649" i="76" s="1"/>
  <c r="P648" i="76"/>
  <c r="R648" i="76" s="1"/>
  <c r="R647" i="76"/>
  <c r="P647" i="76"/>
  <c r="Q647" i="76" s="1"/>
  <c r="R646" i="76"/>
  <c r="S646" i="76" s="1"/>
  <c r="T646" i="76" s="1"/>
  <c r="Q646" i="76"/>
  <c r="P646" i="76"/>
  <c r="P645" i="76"/>
  <c r="Q645" i="76" s="1"/>
  <c r="Q644" i="76"/>
  <c r="P644" i="76"/>
  <c r="R644" i="76" s="1"/>
  <c r="S644" i="76" s="1"/>
  <c r="T644" i="76" s="1"/>
  <c r="P643" i="76"/>
  <c r="R642" i="76"/>
  <c r="S642" i="76" s="1"/>
  <c r="T642" i="76" s="1"/>
  <c r="Q642" i="76"/>
  <c r="P642" i="76"/>
  <c r="P641" i="76"/>
  <c r="Q641" i="76" s="1"/>
  <c r="Q640" i="76"/>
  <c r="P640" i="76"/>
  <c r="R640" i="76" s="1"/>
  <c r="S640" i="76" s="1"/>
  <c r="T640" i="76" s="1"/>
  <c r="P639" i="76"/>
  <c r="R639" i="76" s="1"/>
  <c r="R638" i="76"/>
  <c r="S638" i="76" s="1"/>
  <c r="T638" i="76" s="1"/>
  <c r="Q638" i="76"/>
  <c r="P638" i="76"/>
  <c r="P637" i="76"/>
  <c r="Q637" i="76" s="1"/>
  <c r="Q636" i="76"/>
  <c r="P636" i="76"/>
  <c r="R636" i="76" s="1"/>
  <c r="S636" i="76" s="1"/>
  <c r="T636" i="76" s="1"/>
  <c r="P635" i="76"/>
  <c r="Q634" i="76"/>
  <c r="P634" i="76"/>
  <c r="R634" i="76" s="1"/>
  <c r="S634" i="76" s="1"/>
  <c r="T634" i="76" s="1"/>
  <c r="P633" i="76"/>
  <c r="Q633" i="76" s="1"/>
  <c r="P632" i="76"/>
  <c r="R632" i="76" s="1"/>
  <c r="Q631" i="76"/>
  <c r="P631" i="76"/>
  <c r="R631" i="76" s="1"/>
  <c r="Q630" i="76"/>
  <c r="P630" i="76"/>
  <c r="R630" i="76" s="1"/>
  <c r="S630" i="76" s="1"/>
  <c r="T630" i="76" s="1"/>
  <c r="P629" i="76"/>
  <c r="Q629" i="76" s="1"/>
  <c r="P628" i="76"/>
  <c r="R628" i="76" s="1"/>
  <c r="P627" i="76"/>
  <c r="P626" i="76"/>
  <c r="R626" i="76" s="1"/>
  <c r="P625" i="76"/>
  <c r="Q625" i="76" s="1"/>
  <c r="P624" i="76"/>
  <c r="R624" i="76" s="1"/>
  <c r="Q623" i="76"/>
  <c r="P623" i="76"/>
  <c r="R623" i="76" s="1"/>
  <c r="P622" i="76"/>
  <c r="R622" i="76" s="1"/>
  <c r="P621" i="76"/>
  <c r="Q621" i="76" s="1"/>
  <c r="P620" i="76"/>
  <c r="R620" i="76" s="1"/>
  <c r="P619" i="76"/>
  <c r="R618" i="76"/>
  <c r="P618" i="76"/>
  <c r="Q618" i="76" s="1"/>
  <c r="P617" i="76"/>
  <c r="Q617" i="76" s="1"/>
  <c r="Q616" i="76"/>
  <c r="P616" i="76"/>
  <c r="R616" i="76" s="1"/>
  <c r="S616" i="76" s="1"/>
  <c r="T616" i="76" s="1"/>
  <c r="P615" i="76"/>
  <c r="R615" i="76" s="1"/>
  <c r="R614" i="76"/>
  <c r="P614" i="76"/>
  <c r="Q614" i="76" s="1"/>
  <c r="P613" i="76"/>
  <c r="Q613" i="76" s="1"/>
  <c r="Q612" i="76"/>
  <c r="P612" i="76"/>
  <c r="R612" i="76" s="1"/>
  <c r="S612" i="76" s="1"/>
  <c r="T612" i="76" s="1"/>
  <c r="P611" i="76"/>
  <c r="R610" i="76"/>
  <c r="S610" i="76" s="1"/>
  <c r="T610" i="76" s="1"/>
  <c r="Q610" i="76"/>
  <c r="P610" i="76"/>
  <c r="P609" i="76"/>
  <c r="Q609" i="76" s="1"/>
  <c r="Q608" i="76"/>
  <c r="P608" i="76"/>
  <c r="R608" i="76" s="1"/>
  <c r="P607" i="76"/>
  <c r="R607" i="76" s="1"/>
  <c r="R606" i="76"/>
  <c r="Q606" i="76"/>
  <c r="P606" i="76"/>
  <c r="P605" i="76"/>
  <c r="Q605" i="76" s="1"/>
  <c r="P604" i="76"/>
  <c r="R604" i="76" s="1"/>
  <c r="P603" i="76"/>
  <c r="P602" i="76"/>
  <c r="R602" i="76" s="1"/>
  <c r="P601" i="76"/>
  <c r="Q601" i="76" s="1"/>
  <c r="P600" i="76"/>
  <c r="Q599" i="76"/>
  <c r="P599" i="76"/>
  <c r="R599" i="76" s="1"/>
  <c r="Q598" i="76"/>
  <c r="P598" i="76"/>
  <c r="R598" i="76" s="1"/>
  <c r="P597" i="76"/>
  <c r="Q597" i="76" s="1"/>
  <c r="P596" i="76"/>
  <c r="P595" i="76"/>
  <c r="P594" i="76"/>
  <c r="P593" i="76"/>
  <c r="Q593" i="76" s="1"/>
  <c r="P592" i="76"/>
  <c r="R592" i="76" s="1"/>
  <c r="P591" i="76"/>
  <c r="R591" i="76" s="1"/>
  <c r="R590" i="76"/>
  <c r="P590" i="76"/>
  <c r="Q590" i="76" s="1"/>
  <c r="P589" i="76"/>
  <c r="Q589" i="76" s="1"/>
  <c r="P588" i="76"/>
  <c r="P587" i="76"/>
  <c r="R586" i="76"/>
  <c r="P586" i="76"/>
  <c r="Q586" i="76" s="1"/>
  <c r="P585" i="76"/>
  <c r="Q585" i="76" s="1"/>
  <c r="P584" i="76"/>
  <c r="R584" i="76" s="1"/>
  <c r="P583" i="76"/>
  <c r="P582" i="76"/>
  <c r="Q582" i="76" s="1"/>
  <c r="P581" i="76"/>
  <c r="Q580" i="76"/>
  <c r="P580" i="76"/>
  <c r="R580" i="76" s="1"/>
  <c r="P579" i="76"/>
  <c r="R578" i="76"/>
  <c r="Q578" i="76"/>
  <c r="P578" i="76"/>
  <c r="P577" i="76"/>
  <c r="P576" i="76"/>
  <c r="R576" i="76" s="1"/>
  <c r="P575" i="76"/>
  <c r="P574" i="76"/>
  <c r="R574" i="76" s="1"/>
  <c r="P573" i="76"/>
  <c r="P572" i="76"/>
  <c r="Q571" i="76"/>
  <c r="P571" i="76"/>
  <c r="R571" i="76" s="1"/>
  <c r="P570" i="76"/>
  <c r="R570" i="76" s="1"/>
  <c r="P569" i="76"/>
  <c r="P568" i="76"/>
  <c r="R568" i="76" s="1"/>
  <c r="Q567" i="76"/>
  <c r="P567" i="76"/>
  <c r="R567" i="76" s="1"/>
  <c r="R566" i="76"/>
  <c r="P566" i="76"/>
  <c r="Q566" i="76" s="1"/>
  <c r="P565" i="76"/>
  <c r="Q564" i="76"/>
  <c r="P564" i="76"/>
  <c r="R564" i="76" s="1"/>
  <c r="P563" i="76"/>
  <c r="P562" i="76"/>
  <c r="R562" i="76" s="1"/>
  <c r="R561" i="76"/>
  <c r="S561" i="76" s="1"/>
  <c r="T561" i="76" s="1"/>
  <c r="P561" i="76"/>
  <c r="Q561" i="76" s="1"/>
  <c r="P560" i="76"/>
  <c r="R560" i="76" s="1"/>
  <c r="Q559" i="76"/>
  <c r="P559" i="76"/>
  <c r="R559" i="76" s="1"/>
  <c r="R558" i="76"/>
  <c r="Q558" i="76"/>
  <c r="P558" i="76"/>
  <c r="P557" i="76"/>
  <c r="P556" i="76"/>
  <c r="Q555" i="76"/>
  <c r="P555" i="76"/>
  <c r="R555" i="76" s="1"/>
  <c r="P554" i="76"/>
  <c r="R554" i="76" s="1"/>
  <c r="P553" i="76"/>
  <c r="P552" i="76"/>
  <c r="Q551" i="76"/>
  <c r="P551" i="76"/>
  <c r="R551" i="76" s="1"/>
  <c r="P550" i="76"/>
  <c r="R550" i="76" s="1"/>
  <c r="P549" i="76"/>
  <c r="P548" i="76"/>
  <c r="R548" i="76" s="1"/>
  <c r="P547" i="76"/>
  <c r="Q546" i="76"/>
  <c r="P546" i="76"/>
  <c r="R546" i="76" s="1"/>
  <c r="R545" i="76"/>
  <c r="S545" i="76" s="1"/>
  <c r="T545" i="76" s="1"/>
  <c r="P545" i="76"/>
  <c r="Q545" i="76" s="1"/>
  <c r="Q544" i="76"/>
  <c r="P544" i="76"/>
  <c r="R544" i="76" s="1"/>
  <c r="Q543" i="76"/>
  <c r="P543" i="76"/>
  <c r="R543" i="76" s="1"/>
  <c r="R542" i="76"/>
  <c r="P542" i="76"/>
  <c r="Q542" i="76" s="1"/>
  <c r="P541" i="76"/>
  <c r="P540" i="76"/>
  <c r="Q539" i="76"/>
  <c r="P539" i="76"/>
  <c r="R539" i="76" s="1"/>
  <c r="R538" i="76"/>
  <c r="Q538" i="76"/>
  <c r="P538" i="76"/>
  <c r="P537" i="76"/>
  <c r="P536" i="76"/>
  <c r="R536" i="76" s="1"/>
  <c r="P535" i="76"/>
  <c r="R534" i="76"/>
  <c r="S534" i="76" s="1"/>
  <c r="T534" i="76" s="1"/>
  <c r="Q534" i="76"/>
  <c r="P534" i="76"/>
  <c r="P533" i="76"/>
  <c r="Q532" i="76"/>
  <c r="P532" i="76"/>
  <c r="R532" i="76" s="1"/>
  <c r="P531" i="76"/>
  <c r="Q530" i="76"/>
  <c r="P530" i="76"/>
  <c r="R530" i="76" s="1"/>
  <c r="S530" i="76" s="1"/>
  <c r="T530" i="76" s="1"/>
  <c r="P529" i="76"/>
  <c r="P528" i="76"/>
  <c r="R528" i="76" s="1"/>
  <c r="P527" i="76"/>
  <c r="R526" i="76"/>
  <c r="P526" i="76"/>
  <c r="Q526" i="76" s="1"/>
  <c r="P525" i="76"/>
  <c r="Q525" i="76" s="1"/>
  <c r="P524" i="76"/>
  <c r="R524" i="76" s="1"/>
  <c r="P523" i="76"/>
  <c r="R522" i="76"/>
  <c r="Q522" i="76"/>
  <c r="P522" i="76"/>
  <c r="R521" i="76"/>
  <c r="S521" i="76" s="1"/>
  <c r="T521" i="76" s="1"/>
  <c r="P521" i="76"/>
  <c r="Q521" i="76" s="1"/>
  <c r="Q520" i="76"/>
  <c r="P520" i="76"/>
  <c r="R520" i="76" s="1"/>
  <c r="P519" i="76"/>
  <c r="R519" i="76" s="1"/>
  <c r="Q518" i="76"/>
  <c r="P518" i="76"/>
  <c r="R518" i="76" s="1"/>
  <c r="S518" i="76" s="1"/>
  <c r="T518" i="76" s="1"/>
  <c r="R517" i="76"/>
  <c r="S517" i="76" s="1"/>
  <c r="T517" i="76" s="1"/>
  <c r="P517" i="76"/>
  <c r="Q517" i="76" s="1"/>
  <c r="Q516" i="76"/>
  <c r="P516" i="76"/>
  <c r="R516" i="76" s="1"/>
  <c r="R515" i="76"/>
  <c r="P515" i="76"/>
  <c r="Q515" i="76" s="1"/>
  <c r="R514" i="76"/>
  <c r="Q514" i="76"/>
  <c r="P514" i="76"/>
  <c r="R513" i="76"/>
  <c r="S513" i="76" s="1"/>
  <c r="T513" i="76" s="1"/>
  <c r="P513" i="76"/>
  <c r="Q513" i="76" s="1"/>
  <c r="Q512" i="76"/>
  <c r="P512" i="76"/>
  <c r="R512" i="76" s="1"/>
  <c r="P511" i="76"/>
  <c r="R511" i="76" s="1"/>
  <c r="Q510" i="76"/>
  <c r="P510" i="76"/>
  <c r="R510" i="76" s="1"/>
  <c r="S510" i="76" s="1"/>
  <c r="T510" i="76" s="1"/>
  <c r="R509" i="76"/>
  <c r="S509" i="76" s="1"/>
  <c r="T509" i="76" s="1"/>
  <c r="P509" i="76"/>
  <c r="Q509" i="76" s="1"/>
  <c r="Q508" i="76"/>
  <c r="P508" i="76"/>
  <c r="R508" i="76" s="1"/>
  <c r="R507" i="76"/>
  <c r="P507" i="76"/>
  <c r="Q507" i="76" s="1"/>
  <c r="R506" i="76"/>
  <c r="Q506" i="76"/>
  <c r="P506" i="76"/>
  <c r="R505" i="76"/>
  <c r="S505" i="76" s="1"/>
  <c r="T505" i="76" s="1"/>
  <c r="P505" i="76"/>
  <c r="Q505" i="76" s="1"/>
  <c r="Q504" i="76"/>
  <c r="P504" i="76"/>
  <c r="R504" i="76" s="1"/>
  <c r="P503" i="76"/>
  <c r="R503" i="76" s="1"/>
  <c r="Q502" i="76"/>
  <c r="P502" i="76"/>
  <c r="R502" i="76" s="1"/>
  <c r="S502" i="76" s="1"/>
  <c r="T502" i="76" s="1"/>
  <c r="P501" i="76"/>
  <c r="P500" i="76"/>
  <c r="R500" i="76" s="1"/>
  <c r="R499" i="76"/>
  <c r="Q499" i="76"/>
  <c r="P499" i="76"/>
  <c r="P498" i="76"/>
  <c r="R498" i="76" s="1"/>
  <c r="P497" i="76"/>
  <c r="Q496" i="76"/>
  <c r="P496" i="76"/>
  <c r="R496" i="76" s="1"/>
  <c r="P495" i="76"/>
  <c r="Q495" i="76" s="1"/>
  <c r="R494" i="76"/>
  <c r="Q494" i="76"/>
  <c r="P494" i="76"/>
  <c r="P493" i="76"/>
  <c r="P492" i="76"/>
  <c r="R492" i="76" s="1"/>
  <c r="P491" i="76"/>
  <c r="Q491" i="76" s="1"/>
  <c r="R490" i="76"/>
  <c r="Q490" i="76"/>
  <c r="P490" i="76"/>
  <c r="P489" i="76"/>
  <c r="P488" i="76"/>
  <c r="P487" i="76"/>
  <c r="Q487" i="76" s="1"/>
  <c r="R486" i="76"/>
  <c r="Q486" i="76"/>
  <c r="P486" i="76"/>
  <c r="P485" i="76"/>
  <c r="P484" i="76"/>
  <c r="R484" i="76" s="1"/>
  <c r="Q483" i="76"/>
  <c r="P483" i="76"/>
  <c r="R483" i="76" s="1"/>
  <c r="S483" i="76" s="1"/>
  <c r="T483" i="76" s="1"/>
  <c r="P482" i="76"/>
  <c r="Q482" i="76" s="1"/>
  <c r="P481" i="76"/>
  <c r="Q480" i="76"/>
  <c r="P480" i="76"/>
  <c r="R480" i="76" s="1"/>
  <c r="P479" i="76"/>
  <c r="R479" i="76" s="1"/>
  <c r="Q478" i="76"/>
  <c r="P478" i="76"/>
  <c r="R478" i="76" s="1"/>
  <c r="S478" i="76" s="1"/>
  <c r="T478" i="76" s="1"/>
  <c r="P477" i="76"/>
  <c r="P476" i="76"/>
  <c r="P475" i="76"/>
  <c r="P474" i="76"/>
  <c r="Q474" i="76" s="1"/>
  <c r="P473" i="76"/>
  <c r="P472" i="76"/>
  <c r="Q471" i="76"/>
  <c r="P471" i="76"/>
  <c r="R471" i="76" s="1"/>
  <c r="S471" i="76" s="1"/>
  <c r="T471" i="76" s="1"/>
  <c r="P470" i="76"/>
  <c r="Q470" i="76" s="1"/>
  <c r="P469" i="76"/>
  <c r="P468" i="76"/>
  <c r="P467" i="76"/>
  <c r="Q467" i="76" s="1"/>
  <c r="P466" i="76"/>
  <c r="Q466" i="76" s="1"/>
  <c r="P465" i="76"/>
  <c r="P464" i="76"/>
  <c r="Q463" i="76"/>
  <c r="P463" i="76"/>
  <c r="P462" i="76"/>
  <c r="Q462" i="76" s="1"/>
  <c r="P461" i="76"/>
  <c r="P460" i="76"/>
  <c r="P459" i="76"/>
  <c r="P458" i="76"/>
  <c r="Q458" i="76" s="1"/>
  <c r="P457" i="76"/>
  <c r="P456" i="76"/>
  <c r="Q455" i="76"/>
  <c r="P455" i="76"/>
  <c r="P454" i="76"/>
  <c r="Q454" i="76" s="1"/>
  <c r="P453" i="76"/>
  <c r="P452" i="76"/>
  <c r="P451" i="76"/>
  <c r="Q451" i="76" s="1"/>
  <c r="P450" i="76"/>
  <c r="Q450" i="76" s="1"/>
  <c r="P449" i="76"/>
  <c r="P448" i="76"/>
  <c r="Q447" i="76"/>
  <c r="P447" i="76"/>
  <c r="P446" i="76"/>
  <c r="Q446" i="76" s="1"/>
  <c r="P445" i="76"/>
  <c r="P444" i="76"/>
  <c r="P443" i="76"/>
  <c r="P442" i="76"/>
  <c r="Q442" i="76" s="1"/>
  <c r="P441" i="76"/>
  <c r="P440" i="76"/>
  <c r="Q439" i="76"/>
  <c r="P439" i="76"/>
  <c r="P438" i="76"/>
  <c r="Q438" i="76" s="1"/>
  <c r="Q437" i="76"/>
  <c r="P437" i="76"/>
  <c r="P436" i="76"/>
  <c r="Q436" i="76" s="1"/>
  <c r="Q435" i="76"/>
  <c r="P435" i="76"/>
  <c r="P434" i="76"/>
  <c r="Q434" i="76" s="1"/>
  <c r="Q433" i="76"/>
  <c r="P433" i="76"/>
  <c r="P432" i="76"/>
  <c r="Q431" i="76"/>
  <c r="P431" i="76"/>
  <c r="P430" i="76"/>
  <c r="Q430" i="76" s="1"/>
  <c r="Q429" i="76"/>
  <c r="P429" i="76"/>
  <c r="P428" i="76"/>
  <c r="Q428" i="76" s="1"/>
  <c r="Q427" i="76"/>
  <c r="P427" i="76"/>
  <c r="P426" i="76"/>
  <c r="Q426" i="76" s="1"/>
  <c r="Q425" i="76"/>
  <c r="P425" i="76"/>
  <c r="P424" i="76"/>
  <c r="Q423" i="76"/>
  <c r="P423" i="76"/>
  <c r="P422" i="76"/>
  <c r="Q422" i="76" s="1"/>
  <c r="Q421" i="76"/>
  <c r="P421" i="76"/>
  <c r="P420" i="76"/>
  <c r="Q420" i="76" s="1"/>
  <c r="Q419" i="76"/>
  <c r="P419" i="76"/>
  <c r="R418" i="76"/>
  <c r="S418" i="76" s="1"/>
  <c r="T418" i="76" s="1"/>
  <c r="P418" i="76"/>
  <c r="Q418" i="76" s="1"/>
  <c r="Q417" i="76"/>
  <c r="P417" i="76"/>
  <c r="R417" i="76" s="1"/>
  <c r="P416" i="76"/>
  <c r="R416" i="76" s="1"/>
  <c r="Q415" i="76"/>
  <c r="P415" i="76"/>
  <c r="R414" i="76"/>
  <c r="S414" i="76" s="1"/>
  <c r="T414" i="76" s="1"/>
  <c r="P414" i="76"/>
  <c r="Q414" i="76" s="1"/>
  <c r="Q413" i="76"/>
  <c r="P413" i="76"/>
  <c r="R413" i="76" s="1"/>
  <c r="R412" i="76"/>
  <c r="P412" i="76"/>
  <c r="Q412" i="76" s="1"/>
  <c r="R411" i="76"/>
  <c r="Q411" i="76"/>
  <c r="P411" i="76"/>
  <c r="P410" i="76"/>
  <c r="Q410" i="76" s="1"/>
  <c r="Q409" i="76"/>
  <c r="P409" i="76"/>
  <c r="P408" i="76"/>
  <c r="Q407" i="76"/>
  <c r="P407" i="76"/>
  <c r="R407" i="76" s="1"/>
  <c r="S407" i="76" s="1"/>
  <c r="T407" i="76" s="1"/>
  <c r="P406" i="76"/>
  <c r="Q406" i="76" s="1"/>
  <c r="Q405" i="76"/>
  <c r="P405" i="76"/>
  <c r="P404" i="76"/>
  <c r="Q404" i="76" s="1"/>
  <c r="Q403" i="76"/>
  <c r="P403" i="76"/>
  <c r="P402" i="76"/>
  <c r="Q402" i="76" s="1"/>
  <c r="Q401" i="76"/>
  <c r="P401" i="76"/>
  <c r="P400" i="76"/>
  <c r="R400" i="76" s="1"/>
  <c r="Q399" i="76"/>
  <c r="P399" i="76"/>
  <c r="R399" i="76" s="1"/>
  <c r="S399" i="76" s="1"/>
  <c r="T399" i="76" s="1"/>
  <c r="R398" i="76"/>
  <c r="S398" i="76" s="1"/>
  <c r="T398" i="76" s="1"/>
  <c r="P398" i="76"/>
  <c r="Q398" i="76" s="1"/>
  <c r="P397" i="76"/>
  <c r="R397" i="76" s="1"/>
  <c r="P396" i="76"/>
  <c r="Q396" i="76" s="1"/>
  <c r="Q395" i="76"/>
  <c r="P395" i="76"/>
  <c r="R395" i="76" s="1"/>
  <c r="S395" i="76" s="1"/>
  <c r="T395" i="76" s="1"/>
  <c r="P394" i="76"/>
  <c r="Q394" i="76" s="1"/>
  <c r="P393" i="76"/>
  <c r="R393" i="76" s="1"/>
  <c r="R392" i="76"/>
  <c r="S392" i="76" s="1"/>
  <c r="T392" i="76" s="1"/>
  <c r="P392" i="76"/>
  <c r="Q392" i="76" s="1"/>
  <c r="P391" i="76"/>
  <c r="Q391" i="76" s="1"/>
  <c r="P390" i="76"/>
  <c r="Q390" i="76" s="1"/>
  <c r="P389" i="76"/>
  <c r="R389" i="76" s="1"/>
  <c r="P388" i="76"/>
  <c r="Q388" i="76" s="1"/>
  <c r="R387" i="76"/>
  <c r="Q387" i="76"/>
  <c r="P387" i="76"/>
  <c r="P386" i="76"/>
  <c r="Q386" i="76" s="1"/>
  <c r="P385" i="76"/>
  <c r="R385" i="76" s="1"/>
  <c r="P384" i="76"/>
  <c r="Q384" i="76" s="1"/>
  <c r="P383" i="76"/>
  <c r="R383" i="76" s="1"/>
  <c r="P382" i="76"/>
  <c r="Q382" i="76" s="1"/>
  <c r="P381" i="76"/>
  <c r="R381" i="76" s="1"/>
  <c r="P380" i="76"/>
  <c r="Q380" i="76" s="1"/>
  <c r="Q379" i="76"/>
  <c r="P379" i="76"/>
  <c r="R379" i="76" s="1"/>
  <c r="S379" i="76" s="1"/>
  <c r="T379" i="76" s="1"/>
  <c r="P378" i="76"/>
  <c r="Q378" i="76" s="1"/>
  <c r="P377" i="76"/>
  <c r="R377" i="76" s="1"/>
  <c r="R376" i="76"/>
  <c r="S376" i="76" s="1"/>
  <c r="T376" i="76" s="1"/>
  <c r="P376" i="76"/>
  <c r="Q376" i="76" s="1"/>
  <c r="P375" i="76"/>
  <c r="Q375" i="76" s="1"/>
  <c r="P374" i="76"/>
  <c r="Q374" i="76" s="1"/>
  <c r="P373" i="76"/>
  <c r="R373" i="76" s="1"/>
  <c r="P372" i="76"/>
  <c r="Q372" i="76" s="1"/>
  <c r="R371" i="76"/>
  <c r="Q371" i="76"/>
  <c r="P371" i="76"/>
  <c r="P370" i="76"/>
  <c r="Q370" i="76" s="1"/>
  <c r="P369" i="76"/>
  <c r="R369" i="76" s="1"/>
  <c r="R368" i="76"/>
  <c r="S368" i="76" s="1"/>
  <c r="T368" i="76" s="1"/>
  <c r="P368" i="76"/>
  <c r="Q368" i="76" s="1"/>
  <c r="P367" i="76"/>
  <c r="R367" i="76" s="1"/>
  <c r="P366" i="76"/>
  <c r="Q366" i="76" s="1"/>
  <c r="P365" i="76"/>
  <c r="R365" i="76" s="1"/>
  <c r="P364" i="76"/>
  <c r="Q364" i="76" s="1"/>
  <c r="Q363" i="76"/>
  <c r="P363" i="76"/>
  <c r="R363" i="76" s="1"/>
  <c r="S363" i="76" s="1"/>
  <c r="T363" i="76" s="1"/>
  <c r="P362" i="76"/>
  <c r="Q362" i="76" s="1"/>
  <c r="P361" i="76"/>
  <c r="P360" i="76"/>
  <c r="Q360" i="76" s="1"/>
  <c r="R359" i="76"/>
  <c r="Q359" i="76"/>
  <c r="P359" i="76"/>
  <c r="P358" i="76"/>
  <c r="P357" i="76"/>
  <c r="P356" i="76"/>
  <c r="Q355" i="76"/>
  <c r="P355" i="76"/>
  <c r="R355" i="76" s="1"/>
  <c r="S355" i="76" s="1"/>
  <c r="T355" i="76" s="1"/>
  <c r="P354" i="76"/>
  <c r="P353" i="76"/>
  <c r="R352" i="76"/>
  <c r="S352" i="76" s="1"/>
  <c r="T352" i="76" s="1"/>
  <c r="P352" i="76"/>
  <c r="Q352" i="76" s="1"/>
  <c r="P351" i="76"/>
  <c r="Q351" i="76" s="1"/>
  <c r="P350" i="76"/>
  <c r="P349" i="76"/>
  <c r="P348" i="76"/>
  <c r="Q348" i="76" s="1"/>
  <c r="P347" i="76"/>
  <c r="P346" i="76"/>
  <c r="P345" i="76"/>
  <c r="P344" i="76"/>
  <c r="Q344" i="76" s="1"/>
  <c r="P343" i="76"/>
  <c r="Q343" i="76" s="1"/>
  <c r="P342" i="76"/>
  <c r="P341" i="76"/>
  <c r="P340" i="76"/>
  <c r="P339" i="76"/>
  <c r="R339" i="76" s="1"/>
  <c r="P338" i="76"/>
  <c r="P337" i="76"/>
  <c r="P336" i="76"/>
  <c r="Q336" i="76" s="1"/>
  <c r="Q335" i="76"/>
  <c r="P335" i="76"/>
  <c r="R335" i="76" s="1"/>
  <c r="S335" i="76" s="1"/>
  <c r="T335" i="76" s="1"/>
  <c r="P334" i="76"/>
  <c r="Q333" i="76"/>
  <c r="P333" i="76"/>
  <c r="R333" i="76" s="1"/>
  <c r="S333" i="76" s="1"/>
  <c r="T333" i="76" s="1"/>
  <c r="R332" i="76"/>
  <c r="S332" i="76" s="1"/>
  <c r="T332" i="76" s="1"/>
  <c r="P332" i="76"/>
  <c r="Q332" i="76" s="1"/>
  <c r="P331" i="76"/>
  <c r="R331" i="76" s="1"/>
  <c r="P330" i="76"/>
  <c r="R329" i="76"/>
  <c r="P329" i="76"/>
  <c r="Q329" i="76" s="1"/>
  <c r="P328" i="76"/>
  <c r="Q328" i="76" s="1"/>
  <c r="P327" i="76"/>
  <c r="R327" i="76" s="1"/>
  <c r="P326" i="76"/>
  <c r="R325" i="76"/>
  <c r="Q325" i="76"/>
  <c r="P325" i="76"/>
  <c r="R324" i="76"/>
  <c r="S324" i="76" s="1"/>
  <c r="T324" i="76" s="1"/>
  <c r="P324" i="76"/>
  <c r="Q324" i="76" s="1"/>
  <c r="P323" i="76"/>
  <c r="R323" i="76" s="1"/>
  <c r="P322" i="76"/>
  <c r="P321" i="76"/>
  <c r="R321" i="76" s="1"/>
  <c r="P320" i="76"/>
  <c r="Q320" i="76" s="1"/>
  <c r="P319" i="76"/>
  <c r="R319" i="76" s="1"/>
  <c r="P318" i="76"/>
  <c r="Q317" i="76"/>
  <c r="P317" i="76"/>
  <c r="R317" i="76" s="1"/>
  <c r="S317" i="76" s="1"/>
  <c r="T317" i="76" s="1"/>
  <c r="R316" i="76"/>
  <c r="S316" i="76" s="1"/>
  <c r="T316" i="76" s="1"/>
  <c r="P316" i="76"/>
  <c r="Q316" i="76" s="1"/>
  <c r="P315" i="76"/>
  <c r="R315" i="76" s="1"/>
  <c r="P314" i="76"/>
  <c r="P313" i="76"/>
  <c r="Q313" i="76" s="1"/>
  <c r="P312" i="76"/>
  <c r="Q312" i="76" s="1"/>
  <c r="P311" i="76"/>
  <c r="P310" i="76"/>
  <c r="Q309" i="76"/>
  <c r="P309" i="76"/>
  <c r="P308" i="76"/>
  <c r="Q308" i="76" s="1"/>
  <c r="P307" i="76"/>
  <c r="P306" i="76"/>
  <c r="P305" i="76"/>
  <c r="P304" i="76"/>
  <c r="Q304" i="76" s="1"/>
  <c r="P303" i="76"/>
  <c r="P302" i="76"/>
  <c r="Q301" i="76"/>
  <c r="P301" i="76"/>
  <c r="R301" i="76" s="1"/>
  <c r="S301" i="76" s="1"/>
  <c r="T301" i="76" s="1"/>
  <c r="P300" i="76"/>
  <c r="Q300" i="76" s="1"/>
  <c r="P299" i="76"/>
  <c r="P298" i="76"/>
  <c r="P297" i="76"/>
  <c r="Q297" i="76" s="1"/>
  <c r="P296" i="76"/>
  <c r="Q296" i="76" s="1"/>
  <c r="P295" i="76"/>
  <c r="R295" i="76" s="1"/>
  <c r="P294" i="76"/>
  <c r="R293" i="76"/>
  <c r="Q293" i="76"/>
  <c r="P293" i="76"/>
  <c r="R292" i="76"/>
  <c r="S292" i="76" s="1"/>
  <c r="T292" i="76" s="1"/>
  <c r="P292" i="76"/>
  <c r="Q292" i="76" s="1"/>
  <c r="P291" i="76"/>
  <c r="R291" i="76" s="1"/>
  <c r="P290" i="76"/>
  <c r="P289" i="76"/>
  <c r="R289" i="76" s="1"/>
  <c r="P288" i="76"/>
  <c r="Q288" i="76" s="1"/>
  <c r="P287" i="76"/>
  <c r="R287" i="76" s="1"/>
  <c r="P286" i="76"/>
  <c r="Q285" i="76"/>
  <c r="P285" i="76"/>
  <c r="R285" i="76" s="1"/>
  <c r="S285" i="76" s="1"/>
  <c r="T285" i="76" s="1"/>
  <c r="R284" i="76"/>
  <c r="S284" i="76" s="1"/>
  <c r="T284" i="76" s="1"/>
  <c r="P284" i="76"/>
  <c r="Q284" i="76" s="1"/>
  <c r="P283" i="76"/>
  <c r="R283" i="76" s="1"/>
  <c r="P282" i="76"/>
  <c r="P281" i="76"/>
  <c r="Q281" i="76" s="1"/>
  <c r="P280" i="76"/>
  <c r="Q280" i="76" s="1"/>
  <c r="P279" i="76"/>
  <c r="R279" i="76" s="1"/>
  <c r="P278" i="76"/>
  <c r="R277" i="76"/>
  <c r="Q277" i="76"/>
  <c r="P277" i="76"/>
  <c r="R276" i="76"/>
  <c r="S276" i="76" s="1"/>
  <c r="T276" i="76" s="1"/>
  <c r="P276" i="76"/>
  <c r="Q276" i="76" s="1"/>
  <c r="P275" i="76"/>
  <c r="P274" i="76"/>
  <c r="P273" i="76"/>
  <c r="R273" i="76" s="1"/>
  <c r="P272" i="76"/>
  <c r="Q272" i="76" s="1"/>
  <c r="P271" i="76"/>
  <c r="R271" i="76" s="1"/>
  <c r="P270" i="76"/>
  <c r="Q269" i="76"/>
  <c r="P269" i="76"/>
  <c r="R269" i="76" s="1"/>
  <c r="S269" i="76" s="1"/>
  <c r="T269" i="76" s="1"/>
  <c r="R268" i="76"/>
  <c r="S268" i="76" s="1"/>
  <c r="T268" i="76" s="1"/>
  <c r="P268" i="76"/>
  <c r="Q268" i="76" s="1"/>
  <c r="P267" i="76"/>
  <c r="R267" i="76" s="1"/>
  <c r="P266" i="76"/>
  <c r="P265" i="76"/>
  <c r="Q265" i="76" s="1"/>
  <c r="P264" i="76"/>
  <c r="Q264" i="76" s="1"/>
  <c r="P263" i="76"/>
  <c r="R263" i="76" s="1"/>
  <c r="P262" i="76"/>
  <c r="R261" i="76"/>
  <c r="Q261" i="76"/>
  <c r="P261" i="76"/>
  <c r="R260" i="76"/>
  <c r="S260" i="76" s="1"/>
  <c r="T260" i="76" s="1"/>
  <c r="P260" i="76"/>
  <c r="Q260" i="76" s="1"/>
  <c r="P259" i="76"/>
  <c r="R259" i="76" s="1"/>
  <c r="P258" i="76"/>
  <c r="R257" i="76"/>
  <c r="P257" i="76"/>
  <c r="Q257" i="76" s="1"/>
  <c r="P256" i="76"/>
  <c r="Q256" i="76" s="1"/>
  <c r="P255" i="76"/>
  <c r="P254" i="76"/>
  <c r="Q253" i="76"/>
  <c r="P253" i="76"/>
  <c r="R253" i="76" s="1"/>
  <c r="S253" i="76" s="1"/>
  <c r="T253" i="76" s="1"/>
  <c r="R252" i="76"/>
  <c r="S252" i="76" s="1"/>
  <c r="T252" i="76" s="1"/>
  <c r="P252" i="76"/>
  <c r="Q252" i="76" s="1"/>
  <c r="P251" i="76"/>
  <c r="R251" i="76" s="1"/>
  <c r="P250" i="76"/>
  <c r="P249" i="76"/>
  <c r="Q249" i="76" s="1"/>
  <c r="P248" i="76"/>
  <c r="Q248" i="76" s="1"/>
  <c r="P247" i="76"/>
  <c r="R247" i="76" s="1"/>
  <c r="P246" i="76"/>
  <c r="R245" i="76"/>
  <c r="Q245" i="76"/>
  <c r="P245" i="76"/>
  <c r="R244" i="76"/>
  <c r="S244" i="76" s="1"/>
  <c r="T244" i="76" s="1"/>
  <c r="P244" i="76"/>
  <c r="Q244" i="76" s="1"/>
  <c r="P243" i="76"/>
  <c r="R243" i="76" s="1"/>
  <c r="P242" i="76"/>
  <c r="R241" i="76"/>
  <c r="P241" i="76"/>
  <c r="Q241" i="76" s="1"/>
  <c r="P240" i="76"/>
  <c r="Q240" i="76" s="1"/>
  <c r="P239" i="76"/>
  <c r="R239" i="76" s="1"/>
  <c r="P238" i="76"/>
  <c r="Q237" i="76"/>
  <c r="P237" i="76"/>
  <c r="R237" i="76" s="1"/>
  <c r="S237" i="76" s="1"/>
  <c r="T237" i="76" s="1"/>
  <c r="R236" i="76"/>
  <c r="S236" i="76" s="1"/>
  <c r="T236" i="76" s="1"/>
  <c r="P236" i="76"/>
  <c r="Q236" i="76" s="1"/>
  <c r="P235" i="76"/>
  <c r="R235" i="76" s="1"/>
  <c r="P234" i="76"/>
  <c r="P233" i="76"/>
  <c r="Q233" i="76" s="1"/>
  <c r="P232" i="76"/>
  <c r="Q232" i="76" s="1"/>
  <c r="P231" i="76"/>
  <c r="R231" i="76" s="1"/>
  <c r="P230" i="76"/>
  <c r="R229" i="76"/>
  <c r="Q229" i="76"/>
  <c r="P229" i="76"/>
  <c r="R228" i="76"/>
  <c r="S228" i="76" s="1"/>
  <c r="T228" i="76" s="1"/>
  <c r="P228" i="76"/>
  <c r="Q228" i="76" s="1"/>
  <c r="P227" i="76"/>
  <c r="R227" i="76" s="1"/>
  <c r="P226" i="76"/>
  <c r="R225" i="76"/>
  <c r="P225" i="76"/>
  <c r="Q225" i="76" s="1"/>
  <c r="P224" i="76"/>
  <c r="Q224" i="76" s="1"/>
  <c r="P223" i="76"/>
  <c r="R223" i="76" s="1"/>
  <c r="P222" i="76"/>
  <c r="Q221" i="76"/>
  <c r="P221" i="76"/>
  <c r="R221" i="76" s="1"/>
  <c r="S221" i="76" s="1"/>
  <c r="T221" i="76" s="1"/>
  <c r="R220" i="76"/>
  <c r="S220" i="76" s="1"/>
  <c r="T220" i="76" s="1"/>
  <c r="P220" i="76"/>
  <c r="Q220" i="76" s="1"/>
  <c r="P219" i="76"/>
  <c r="P218" i="76"/>
  <c r="P217" i="76"/>
  <c r="Q217" i="76" s="1"/>
  <c r="P216" i="76"/>
  <c r="Q216" i="76" s="1"/>
  <c r="P215" i="76"/>
  <c r="P214" i="76"/>
  <c r="Q213" i="76"/>
  <c r="P213" i="76"/>
  <c r="P212" i="76"/>
  <c r="Q212" i="76" s="1"/>
  <c r="P211" i="76"/>
  <c r="P210" i="76"/>
  <c r="P209" i="76"/>
  <c r="Q209" i="76" s="1"/>
  <c r="P208" i="76"/>
  <c r="Q208" i="76" s="1"/>
  <c r="P207" i="76"/>
  <c r="P206" i="76"/>
  <c r="Q205" i="76"/>
  <c r="P205" i="76"/>
  <c r="P204" i="76"/>
  <c r="Q204" i="76" s="1"/>
  <c r="P203" i="76"/>
  <c r="P202" i="76"/>
  <c r="Q201" i="76"/>
  <c r="P201" i="76"/>
  <c r="P200" i="76"/>
  <c r="Q200" i="76" s="1"/>
  <c r="P199" i="76"/>
  <c r="P198" i="76"/>
  <c r="Q197" i="76"/>
  <c r="P197" i="76"/>
  <c r="R197" i="76" s="1"/>
  <c r="R196" i="76"/>
  <c r="S196" i="76" s="1"/>
  <c r="T196" i="76" s="1"/>
  <c r="P196" i="76"/>
  <c r="Q196" i="76" s="1"/>
  <c r="P195" i="76"/>
  <c r="P194" i="76"/>
  <c r="Q193" i="76"/>
  <c r="P193" i="76"/>
  <c r="P192" i="76"/>
  <c r="Q192" i="76" s="1"/>
  <c r="P191" i="76"/>
  <c r="Q191" i="76" s="1"/>
  <c r="P190" i="76"/>
  <c r="P189" i="76"/>
  <c r="R189" i="76" s="1"/>
  <c r="Q188" i="76"/>
  <c r="P188" i="76"/>
  <c r="R188" i="76" s="1"/>
  <c r="S188" i="76" s="1"/>
  <c r="T188" i="76" s="1"/>
  <c r="P187" i="76"/>
  <c r="Q187" i="76" s="1"/>
  <c r="P186" i="76"/>
  <c r="P185" i="76"/>
  <c r="Q184" i="76"/>
  <c r="P184" i="76"/>
  <c r="R184" i="76" s="1"/>
  <c r="R183" i="76"/>
  <c r="S183" i="76" s="1"/>
  <c r="T183" i="76" s="1"/>
  <c r="P183" i="76"/>
  <c r="Q183" i="76" s="1"/>
  <c r="P182" i="76"/>
  <c r="P181" i="76"/>
  <c r="R181" i="76" s="1"/>
  <c r="Q180" i="76"/>
  <c r="P180" i="76"/>
  <c r="R180" i="76" s="1"/>
  <c r="R179" i="76"/>
  <c r="S179" i="76" s="1"/>
  <c r="T179" i="76" s="1"/>
  <c r="P179" i="76"/>
  <c r="Q179" i="76" s="1"/>
  <c r="P178" i="76"/>
  <c r="P177" i="76"/>
  <c r="Q176" i="76"/>
  <c r="P176" i="76"/>
  <c r="R176" i="76" s="1"/>
  <c r="R175" i="76"/>
  <c r="S175" i="76" s="1"/>
  <c r="T175" i="76" s="1"/>
  <c r="P175" i="76"/>
  <c r="Q175" i="76" s="1"/>
  <c r="P174" i="76"/>
  <c r="P173" i="76"/>
  <c r="Q172" i="76"/>
  <c r="P172" i="76"/>
  <c r="R172" i="76" s="1"/>
  <c r="R171" i="76"/>
  <c r="S171" i="76" s="1"/>
  <c r="T171" i="76" s="1"/>
  <c r="P171" i="76"/>
  <c r="Q171" i="76" s="1"/>
  <c r="P170" i="76"/>
  <c r="P169" i="76"/>
  <c r="Q168" i="76"/>
  <c r="P168" i="76"/>
  <c r="R168" i="76" s="1"/>
  <c r="R167" i="76"/>
  <c r="S167" i="76" s="1"/>
  <c r="T167" i="76" s="1"/>
  <c r="P167" i="76"/>
  <c r="Q167" i="76" s="1"/>
  <c r="P166" i="76"/>
  <c r="P165" i="76"/>
  <c r="Q164" i="76"/>
  <c r="P164" i="76"/>
  <c r="R164" i="76" s="1"/>
  <c r="R163" i="76"/>
  <c r="S163" i="76" s="1"/>
  <c r="T163" i="76" s="1"/>
  <c r="P163" i="76"/>
  <c r="Q163" i="76" s="1"/>
  <c r="P162" i="76"/>
  <c r="P161" i="76"/>
  <c r="Q160" i="76"/>
  <c r="P160" i="76"/>
  <c r="R160" i="76" s="1"/>
  <c r="R159" i="76"/>
  <c r="S159" i="76" s="1"/>
  <c r="T159" i="76" s="1"/>
  <c r="P159" i="76"/>
  <c r="Q159" i="76" s="1"/>
  <c r="P158" i="76"/>
  <c r="P157" i="76"/>
  <c r="P156" i="76"/>
  <c r="P155" i="76"/>
  <c r="P154" i="76"/>
  <c r="Q154" i="76" s="1"/>
  <c r="P153" i="76"/>
  <c r="Q153" i="76" s="1"/>
  <c r="P152" i="76"/>
  <c r="P151" i="76"/>
  <c r="P150" i="76"/>
  <c r="Q150" i="76" s="1"/>
  <c r="R149" i="76"/>
  <c r="S149" i="76" s="1"/>
  <c r="T149" i="76" s="1"/>
  <c r="P149" i="76"/>
  <c r="Q149" i="76" s="1"/>
  <c r="P148" i="76"/>
  <c r="P147" i="76"/>
  <c r="P146" i="76"/>
  <c r="Q146" i="76" s="1"/>
  <c r="P145" i="76"/>
  <c r="Q145" i="76" s="1"/>
  <c r="P144" i="76"/>
  <c r="P143" i="76"/>
  <c r="P142" i="76"/>
  <c r="Q142" i="76" s="1"/>
  <c r="R141" i="76"/>
  <c r="S141" i="76" s="1"/>
  <c r="T141" i="76" s="1"/>
  <c r="P141" i="76"/>
  <c r="Q141" i="76" s="1"/>
  <c r="P140" i="76"/>
  <c r="P139" i="76"/>
  <c r="P138" i="76"/>
  <c r="Q138" i="76" s="1"/>
  <c r="P137" i="76"/>
  <c r="Q137" i="76" s="1"/>
  <c r="P136" i="76"/>
  <c r="P135" i="76"/>
  <c r="P134" i="76"/>
  <c r="Q134" i="76" s="1"/>
  <c r="R133" i="76"/>
  <c r="S133" i="76" s="1"/>
  <c r="T133" i="76" s="1"/>
  <c r="P133" i="76"/>
  <c r="Q133" i="76" s="1"/>
  <c r="P132" i="76"/>
  <c r="P131" i="76"/>
  <c r="P130" i="76"/>
  <c r="Q130" i="76" s="1"/>
  <c r="P129" i="76"/>
  <c r="Q129" i="76" s="1"/>
  <c r="P128" i="76"/>
  <c r="P127" i="76"/>
  <c r="P126" i="76"/>
  <c r="Q126" i="76" s="1"/>
  <c r="R125" i="76"/>
  <c r="S125" i="76" s="1"/>
  <c r="T125" i="76" s="1"/>
  <c r="P125" i="76"/>
  <c r="Q125" i="76" s="1"/>
  <c r="P124" i="76"/>
  <c r="P123" i="76"/>
  <c r="P122" i="76"/>
  <c r="Q122" i="76" s="1"/>
  <c r="P121" i="76"/>
  <c r="Q121" i="76" s="1"/>
  <c r="P120" i="76"/>
  <c r="P119" i="76"/>
  <c r="P118" i="76"/>
  <c r="Q118" i="76" s="1"/>
  <c r="R117" i="76"/>
  <c r="S117" i="76" s="1"/>
  <c r="T117" i="76" s="1"/>
  <c r="P117" i="76"/>
  <c r="Q117" i="76" s="1"/>
  <c r="P116" i="76"/>
  <c r="P115" i="76"/>
  <c r="P114" i="76"/>
  <c r="Q114" i="76" s="1"/>
  <c r="P113" i="76"/>
  <c r="Q113" i="76" s="1"/>
  <c r="P112" i="76"/>
  <c r="P111" i="76"/>
  <c r="P110" i="76"/>
  <c r="Q110" i="76" s="1"/>
  <c r="R109" i="76"/>
  <c r="S109" i="76" s="1"/>
  <c r="T109" i="76" s="1"/>
  <c r="P109" i="76"/>
  <c r="Q109" i="76" s="1"/>
  <c r="P108" i="76"/>
  <c r="P107" i="76"/>
  <c r="P106" i="76"/>
  <c r="Q106" i="76" s="1"/>
  <c r="P105" i="76"/>
  <c r="Q105" i="76" s="1"/>
  <c r="P104" i="76"/>
  <c r="P103" i="76"/>
  <c r="P102" i="76"/>
  <c r="Q102" i="76" s="1"/>
  <c r="P101" i="76"/>
  <c r="Q101" i="76" s="1"/>
  <c r="P100" i="76"/>
  <c r="P99" i="76"/>
  <c r="P98" i="76"/>
  <c r="Q98" i="76" s="1"/>
  <c r="P97" i="76"/>
  <c r="Q97" i="76" s="1"/>
  <c r="P96" i="76"/>
  <c r="P95" i="76"/>
  <c r="P94" i="76"/>
  <c r="Q94" i="76" s="1"/>
  <c r="P93" i="76"/>
  <c r="Q93" i="76" s="1"/>
  <c r="P92" i="76"/>
  <c r="P91" i="76"/>
  <c r="P90" i="76"/>
  <c r="Q90" i="76" s="1"/>
  <c r="P89" i="76"/>
  <c r="Q89" i="76" s="1"/>
  <c r="P88" i="76"/>
  <c r="P87" i="76"/>
  <c r="P86" i="76"/>
  <c r="Q86" i="76" s="1"/>
  <c r="P85" i="76"/>
  <c r="Q85" i="76" s="1"/>
  <c r="P84" i="76"/>
  <c r="P83" i="76"/>
  <c r="P82" i="76"/>
  <c r="Q82" i="76" s="1"/>
  <c r="P81" i="76"/>
  <c r="Q81" i="76" s="1"/>
  <c r="P80" i="76"/>
  <c r="P79" i="76"/>
  <c r="P78" i="76"/>
  <c r="Q78" i="76" s="1"/>
  <c r="Q77" i="76"/>
  <c r="P77" i="76"/>
  <c r="P76" i="76"/>
  <c r="Q76" i="76" s="1"/>
  <c r="Q75" i="76"/>
  <c r="P75" i="76"/>
  <c r="P74" i="76"/>
  <c r="Q74" i="76" s="1"/>
  <c r="Q73" i="76"/>
  <c r="P73" i="76"/>
  <c r="P72" i="76"/>
  <c r="P71" i="76"/>
  <c r="P70" i="76"/>
  <c r="Q69" i="76"/>
  <c r="P69" i="76"/>
  <c r="P68" i="76"/>
  <c r="P67" i="76"/>
  <c r="P66" i="76"/>
  <c r="Q65" i="76"/>
  <c r="P65" i="76"/>
  <c r="P64" i="76"/>
  <c r="P63" i="76"/>
  <c r="P62" i="76"/>
  <c r="Q61" i="76"/>
  <c r="P61" i="76"/>
  <c r="P60" i="76"/>
  <c r="P59" i="76"/>
  <c r="P58" i="76"/>
  <c r="Q57" i="76"/>
  <c r="P57" i="76"/>
  <c r="P56" i="76"/>
  <c r="P55" i="76"/>
  <c r="P54" i="76"/>
  <c r="Q53" i="76"/>
  <c r="P53" i="76"/>
  <c r="P52" i="76"/>
  <c r="P51" i="76"/>
  <c r="P50" i="76"/>
  <c r="Q49" i="76"/>
  <c r="P49" i="76"/>
  <c r="P48" i="76"/>
  <c r="P47" i="76"/>
  <c r="P46" i="76"/>
  <c r="Q45" i="76"/>
  <c r="P45" i="76"/>
  <c r="P44" i="76"/>
  <c r="P43" i="76"/>
  <c r="P42" i="76"/>
  <c r="Q41" i="76"/>
  <c r="P41" i="76"/>
  <c r="P40" i="76"/>
  <c r="P39" i="76"/>
  <c r="P38" i="76"/>
  <c r="Q37" i="76"/>
  <c r="P37" i="76"/>
  <c r="P36" i="76"/>
  <c r="P35" i="76"/>
  <c r="P34" i="76"/>
  <c r="Q33" i="76"/>
  <c r="P33" i="76"/>
  <c r="P32" i="76"/>
  <c r="P31" i="76"/>
  <c r="P30" i="76"/>
  <c r="Q29" i="76"/>
  <c r="P29" i="76"/>
  <c r="P28" i="76"/>
  <c r="P27" i="76"/>
  <c r="P26" i="76"/>
  <c r="P25" i="76"/>
  <c r="P24" i="76"/>
  <c r="Q23" i="76"/>
  <c r="P23" i="76"/>
  <c r="O457" i="76"/>
  <c r="O458" i="76"/>
  <c r="O459" i="76"/>
  <c r="O461" i="76"/>
  <c r="O460" i="76"/>
  <c r="O462" i="76"/>
  <c r="R462" i="76" s="1"/>
  <c r="S462" i="76" s="1"/>
  <c r="T462" i="76" s="1"/>
  <c r="O463" i="76"/>
  <c r="R463" i="76" s="1"/>
  <c r="S463" i="76" s="1"/>
  <c r="T463" i="76" s="1"/>
  <c r="O464" i="76"/>
  <c r="O465" i="76"/>
  <c r="O476" i="76"/>
  <c r="O475" i="76"/>
  <c r="O474" i="76"/>
  <c r="O473" i="76"/>
  <c r="O472" i="76"/>
  <c r="O471" i="76"/>
  <c r="O470" i="76"/>
  <c r="R470" i="76" s="1"/>
  <c r="S470" i="76" s="1"/>
  <c r="T470" i="76" s="1"/>
  <c r="O469" i="76"/>
  <c r="O468" i="76"/>
  <c r="O467" i="76"/>
  <c r="O466" i="76"/>
  <c r="O477" i="76"/>
  <c r="O674" i="76"/>
  <c r="R674" i="76" s="1"/>
  <c r="S674" i="76" s="1"/>
  <c r="T674" i="76" s="1"/>
  <c r="O675" i="76"/>
  <c r="O436" i="76"/>
  <c r="O435" i="76"/>
  <c r="R435" i="76" s="1"/>
  <c r="S435" i="76" s="1"/>
  <c r="T435" i="76" s="1"/>
  <c r="O434" i="76"/>
  <c r="R434" i="76" s="1"/>
  <c r="S434" i="76" s="1"/>
  <c r="T434" i="76" s="1"/>
  <c r="O433" i="76"/>
  <c r="O432" i="76"/>
  <c r="O431" i="76"/>
  <c r="O430" i="76"/>
  <c r="R430" i="76" s="1"/>
  <c r="S430" i="76" s="1"/>
  <c r="T430" i="76" s="1"/>
  <c r="O429" i="76"/>
  <c r="O428" i="76"/>
  <c r="O427" i="76"/>
  <c r="R427" i="76" s="1"/>
  <c r="S427" i="76" s="1"/>
  <c r="T427" i="76" s="1"/>
  <c r="O426" i="76"/>
  <c r="R426" i="76" s="1"/>
  <c r="S426" i="76" s="1"/>
  <c r="T426" i="76" s="1"/>
  <c r="O425" i="76"/>
  <c r="O424" i="76"/>
  <c r="O423" i="76"/>
  <c r="O422" i="76"/>
  <c r="R422" i="76" s="1"/>
  <c r="S422" i="76" s="1"/>
  <c r="T422" i="76" s="1"/>
  <c r="O437" i="76"/>
  <c r="O438" i="76"/>
  <c r="R438" i="76" s="1"/>
  <c r="S438" i="76" s="1"/>
  <c r="T438" i="76" s="1"/>
  <c r="O439" i="76"/>
  <c r="O455" i="76"/>
  <c r="O454" i="76"/>
  <c r="R454" i="76" s="1"/>
  <c r="S454" i="76" s="1"/>
  <c r="T454" i="76" s="1"/>
  <c r="O453" i="76"/>
  <c r="O452" i="76"/>
  <c r="O451" i="76"/>
  <c r="O450" i="76"/>
  <c r="O449" i="76"/>
  <c r="O448" i="76"/>
  <c r="O447" i="76"/>
  <c r="R447" i="76" s="1"/>
  <c r="S447" i="76" s="1"/>
  <c r="T447" i="76" s="1"/>
  <c r="O446" i="76"/>
  <c r="R446" i="76" s="1"/>
  <c r="S446" i="76" s="1"/>
  <c r="T446" i="76" s="1"/>
  <c r="O445" i="76"/>
  <c r="O444" i="76"/>
  <c r="O443" i="76"/>
  <c r="O442" i="76"/>
  <c r="O441" i="76"/>
  <c r="O440" i="76"/>
  <c r="O456" i="76"/>
  <c r="O421" i="76"/>
  <c r="O420" i="76"/>
  <c r="O419" i="76"/>
  <c r="R419" i="76" s="1"/>
  <c r="S419" i="76" s="1"/>
  <c r="T419" i="76" s="1"/>
  <c r="O415" i="76"/>
  <c r="O410" i="76"/>
  <c r="R410" i="76" s="1"/>
  <c r="S410" i="76" s="1"/>
  <c r="T410" i="76" s="1"/>
  <c r="O409" i="76"/>
  <c r="O408" i="76"/>
  <c r="O407" i="76"/>
  <c r="O406" i="76"/>
  <c r="R406" i="76" s="1"/>
  <c r="S406" i="76" s="1"/>
  <c r="T406" i="76" s="1"/>
  <c r="O405" i="76"/>
  <c r="O404" i="76"/>
  <c r="R404" i="76" s="1"/>
  <c r="S404" i="76" s="1"/>
  <c r="T404" i="76" s="1"/>
  <c r="O403" i="76"/>
  <c r="R403" i="76" s="1"/>
  <c r="S403" i="76" s="1"/>
  <c r="T403" i="76" s="1"/>
  <c r="O402" i="76"/>
  <c r="R402" i="76" s="1"/>
  <c r="S402" i="76" s="1"/>
  <c r="T402" i="76" s="1"/>
  <c r="O401" i="76"/>
  <c r="O391" i="76"/>
  <c r="R391" i="76" s="1"/>
  <c r="S391" i="76" s="1"/>
  <c r="T391" i="76" s="1"/>
  <c r="O384" i="76"/>
  <c r="R384" i="76" s="1"/>
  <c r="S384" i="76" s="1"/>
  <c r="T384" i="76" s="1"/>
  <c r="O353" i="76"/>
  <c r="O357" i="76"/>
  <c r="O358" i="76"/>
  <c r="O361" i="76"/>
  <c r="O362" i="76"/>
  <c r="O347" i="76"/>
  <c r="O313" i="76"/>
  <c r="O311" i="76"/>
  <c r="O310" i="76"/>
  <c r="O309" i="76"/>
  <c r="R309" i="76" s="1"/>
  <c r="S309" i="76" s="1"/>
  <c r="T309" i="76" s="1"/>
  <c r="O308" i="76"/>
  <c r="R308" i="76" s="1"/>
  <c r="S308" i="76" s="1"/>
  <c r="T308" i="76" s="1"/>
  <c r="O307" i="76"/>
  <c r="O306" i="76"/>
  <c r="O305" i="76"/>
  <c r="O304" i="76"/>
  <c r="O303" i="76"/>
  <c r="O302" i="76"/>
  <c r="O301" i="76"/>
  <c r="O300" i="76"/>
  <c r="R300" i="76" s="1"/>
  <c r="S300" i="76" s="1"/>
  <c r="T300" i="76" s="1"/>
  <c r="O299" i="76"/>
  <c r="O298" i="76"/>
  <c r="O297" i="76"/>
  <c r="O296" i="76"/>
  <c r="O275" i="76"/>
  <c r="O264" i="76"/>
  <c r="O255" i="76"/>
  <c r="O219" i="76"/>
  <c r="O217" i="76"/>
  <c r="O215" i="76"/>
  <c r="Q34" i="76" l="1"/>
  <c r="Q63" i="76"/>
  <c r="R135" i="76"/>
  <c r="S135" i="76" s="1"/>
  <c r="T135" i="76" s="1"/>
  <c r="Q135" i="76"/>
  <c r="R431" i="76"/>
  <c r="S431" i="76" s="1"/>
  <c r="T431" i="76" s="1"/>
  <c r="R439" i="76"/>
  <c r="S439" i="76" s="1"/>
  <c r="T439" i="76" s="1"/>
  <c r="Q25" i="76"/>
  <c r="Q35" i="76"/>
  <c r="Q38" i="76"/>
  <c r="Q51" i="76"/>
  <c r="Q54" i="76"/>
  <c r="Q67" i="76"/>
  <c r="Q70" i="76"/>
  <c r="Q88" i="76"/>
  <c r="Q91" i="76"/>
  <c r="Q104" i="76"/>
  <c r="R107" i="76"/>
  <c r="Q107" i="76"/>
  <c r="R113" i="76"/>
  <c r="S113" i="76" s="1"/>
  <c r="T113" i="76" s="1"/>
  <c r="Q120" i="76"/>
  <c r="R120" i="76"/>
  <c r="S120" i="76" s="1"/>
  <c r="T120" i="76" s="1"/>
  <c r="R123" i="76"/>
  <c r="Q123" i="76"/>
  <c r="R129" i="76"/>
  <c r="S129" i="76" s="1"/>
  <c r="T129" i="76" s="1"/>
  <c r="Q136" i="76"/>
  <c r="R136" i="76"/>
  <c r="S136" i="76" s="1"/>
  <c r="T136" i="76" s="1"/>
  <c r="R139" i="76"/>
  <c r="S139" i="76" s="1"/>
  <c r="T139" i="76" s="1"/>
  <c r="Q139" i="76"/>
  <c r="R145" i="76"/>
  <c r="S145" i="76" s="1"/>
  <c r="T145" i="76" s="1"/>
  <c r="Q152" i="76"/>
  <c r="R152" i="76"/>
  <c r="S152" i="76" s="1"/>
  <c r="T152" i="76" s="1"/>
  <c r="R155" i="76"/>
  <c r="Q155" i="76"/>
  <c r="R161" i="76"/>
  <c r="Q161" i="76"/>
  <c r="S164" i="76"/>
  <c r="T164" i="76" s="1"/>
  <c r="R169" i="76"/>
  <c r="Q169" i="76"/>
  <c r="S172" i="76"/>
  <c r="T172" i="76" s="1"/>
  <c r="R177" i="76"/>
  <c r="Q177" i="76"/>
  <c r="S180" i="76"/>
  <c r="T180" i="76" s="1"/>
  <c r="S289" i="76"/>
  <c r="T289" i="76" s="1"/>
  <c r="R305" i="76"/>
  <c r="R347" i="76"/>
  <c r="S416" i="76"/>
  <c r="T416" i="76" s="1"/>
  <c r="R443" i="76"/>
  <c r="R475" i="76"/>
  <c r="Q47" i="76"/>
  <c r="Q87" i="76"/>
  <c r="Q103" i="76"/>
  <c r="Q116" i="76"/>
  <c r="R116" i="76"/>
  <c r="S116" i="76" s="1"/>
  <c r="T116" i="76" s="1"/>
  <c r="Q148" i="76"/>
  <c r="R148" i="76"/>
  <c r="S148" i="76" s="1"/>
  <c r="T148" i="76" s="1"/>
  <c r="Q26" i="76"/>
  <c r="Q39" i="76"/>
  <c r="Q55" i="76"/>
  <c r="Q58" i="76"/>
  <c r="Q71" i="76"/>
  <c r="Q79" i="76"/>
  <c r="Q92" i="76"/>
  <c r="Q95" i="76"/>
  <c r="Q108" i="76"/>
  <c r="R108" i="76"/>
  <c r="S108" i="76" s="1"/>
  <c r="T108" i="76" s="1"/>
  <c r="R111" i="76"/>
  <c r="Q111" i="76"/>
  <c r="Q124" i="76"/>
  <c r="R124" i="76"/>
  <c r="S124" i="76" s="1"/>
  <c r="T124" i="76" s="1"/>
  <c r="R127" i="76"/>
  <c r="Q127" i="76"/>
  <c r="Q140" i="76"/>
  <c r="R140" i="76"/>
  <c r="S140" i="76" s="1"/>
  <c r="T140" i="76" s="1"/>
  <c r="Q143" i="76"/>
  <c r="Q156" i="76"/>
  <c r="R156" i="76"/>
  <c r="S156" i="76" s="1"/>
  <c r="T156" i="76" s="1"/>
  <c r="S367" i="76"/>
  <c r="T367" i="76" s="1"/>
  <c r="R408" i="76"/>
  <c r="R424" i="76"/>
  <c r="R432" i="76"/>
  <c r="S432" i="76" s="1"/>
  <c r="T432" i="76" s="1"/>
  <c r="R455" i="76"/>
  <c r="S455" i="76" s="1"/>
  <c r="T455" i="76" s="1"/>
  <c r="Q31" i="76"/>
  <c r="Q50" i="76"/>
  <c r="Q66" i="76"/>
  <c r="Q84" i="76"/>
  <c r="Q100" i="76"/>
  <c r="R119" i="76"/>
  <c r="S119" i="76" s="1"/>
  <c r="T119" i="76" s="1"/>
  <c r="Q119" i="76"/>
  <c r="Q132" i="76"/>
  <c r="R132" i="76"/>
  <c r="R151" i="76"/>
  <c r="S151" i="76" s="1"/>
  <c r="T151" i="76" s="1"/>
  <c r="Q151" i="76"/>
  <c r="R423" i="76"/>
  <c r="S423" i="76" s="1"/>
  <c r="T423" i="76" s="1"/>
  <c r="Q42" i="76"/>
  <c r="Q27" i="76"/>
  <c r="Q30" i="76"/>
  <c r="Q43" i="76"/>
  <c r="Q46" i="76"/>
  <c r="Q59" i="76"/>
  <c r="Q62" i="76"/>
  <c r="Q80" i="76"/>
  <c r="Q83" i="76"/>
  <c r="Q96" i="76"/>
  <c r="Q99" i="76"/>
  <c r="Q112" i="76"/>
  <c r="R112" i="76"/>
  <c r="R115" i="76"/>
  <c r="S115" i="76" s="1"/>
  <c r="T115" i="76" s="1"/>
  <c r="Q115" i="76"/>
  <c r="R121" i="76"/>
  <c r="S121" i="76" s="1"/>
  <c r="T121" i="76" s="1"/>
  <c r="Q128" i="76"/>
  <c r="R128" i="76"/>
  <c r="S128" i="76" s="1"/>
  <c r="T128" i="76" s="1"/>
  <c r="R131" i="76"/>
  <c r="Q131" i="76"/>
  <c r="R137" i="76"/>
  <c r="S137" i="76" s="1"/>
  <c r="T137" i="76" s="1"/>
  <c r="Q144" i="76"/>
  <c r="R144" i="76"/>
  <c r="R147" i="76"/>
  <c r="S147" i="76" s="1"/>
  <c r="T147" i="76" s="1"/>
  <c r="Q147" i="76"/>
  <c r="R153" i="76"/>
  <c r="S153" i="76" s="1"/>
  <c r="T153" i="76" s="1"/>
  <c r="R157" i="76"/>
  <c r="Q157" i="76"/>
  <c r="S160" i="76"/>
  <c r="T160" i="76" s="1"/>
  <c r="R165" i="76"/>
  <c r="S165" i="76" s="1"/>
  <c r="T165" i="76" s="1"/>
  <c r="Q165" i="76"/>
  <c r="S168" i="76"/>
  <c r="T168" i="76" s="1"/>
  <c r="R173" i="76"/>
  <c r="Q173" i="76"/>
  <c r="S176" i="76"/>
  <c r="T176" i="76" s="1"/>
  <c r="S181" i="76"/>
  <c r="T181" i="76" s="1"/>
  <c r="S184" i="76"/>
  <c r="T184" i="76" s="1"/>
  <c r="R415" i="76"/>
  <c r="S415" i="76" s="1"/>
  <c r="T415" i="76" s="1"/>
  <c r="R459" i="76"/>
  <c r="S459" i="76" s="1"/>
  <c r="T459" i="76" s="1"/>
  <c r="R217" i="76"/>
  <c r="S217" i="76" s="1"/>
  <c r="T217" i="76" s="1"/>
  <c r="R233" i="76"/>
  <c r="S233" i="76" s="1"/>
  <c r="T233" i="76" s="1"/>
  <c r="R249" i="76"/>
  <c r="S249" i="76" s="1"/>
  <c r="T249" i="76" s="1"/>
  <c r="R265" i="76"/>
  <c r="S265" i="76" s="1"/>
  <c r="T265" i="76" s="1"/>
  <c r="R275" i="76"/>
  <c r="R281" i="76"/>
  <c r="S281" i="76" s="1"/>
  <c r="T281" i="76" s="1"/>
  <c r="R297" i="76"/>
  <c r="S297" i="76" s="1"/>
  <c r="T297" i="76" s="1"/>
  <c r="R307" i="76"/>
  <c r="R313" i="76"/>
  <c r="S313" i="76" s="1"/>
  <c r="T313" i="76" s="1"/>
  <c r="S329" i="76"/>
  <c r="T329" i="76" s="1"/>
  <c r="R343" i="76"/>
  <c r="S343" i="76" s="1"/>
  <c r="T343" i="76" s="1"/>
  <c r="R351" i="76"/>
  <c r="S351" i="76" s="1"/>
  <c r="T351" i="76" s="1"/>
  <c r="R375" i="76"/>
  <c r="S375" i="76" s="1"/>
  <c r="T375" i="76" s="1"/>
  <c r="S412" i="76"/>
  <c r="T412" i="76" s="1"/>
  <c r="R420" i="76"/>
  <c r="S420" i="76" s="1"/>
  <c r="T420" i="76" s="1"/>
  <c r="R428" i="76"/>
  <c r="S428" i="76" s="1"/>
  <c r="T428" i="76" s="1"/>
  <c r="R436" i="76"/>
  <c r="S436" i="76" s="1"/>
  <c r="T436" i="76" s="1"/>
  <c r="R440" i="76"/>
  <c r="R451" i="76"/>
  <c r="S451" i="76" s="1"/>
  <c r="T451" i="76" s="1"/>
  <c r="R456" i="76"/>
  <c r="R467" i="76"/>
  <c r="S467" i="76" s="1"/>
  <c r="T467" i="76" s="1"/>
  <c r="R472" i="76"/>
  <c r="R482" i="76"/>
  <c r="S482" i="76" s="1"/>
  <c r="T482" i="76" s="1"/>
  <c r="R487" i="76"/>
  <c r="S487" i="76" s="1"/>
  <c r="T487" i="76" s="1"/>
  <c r="R491" i="76"/>
  <c r="S491" i="76" s="1"/>
  <c r="T491" i="76" s="1"/>
  <c r="R495" i="76"/>
  <c r="S495" i="76" s="1"/>
  <c r="T495" i="76" s="1"/>
  <c r="S507" i="76"/>
  <c r="T507" i="76" s="1"/>
  <c r="S515" i="76"/>
  <c r="T515" i="76" s="1"/>
  <c r="S526" i="76"/>
  <c r="T526" i="76" s="1"/>
  <c r="Q529" i="76"/>
  <c r="R529" i="76"/>
  <c r="S542" i="76"/>
  <c r="T542" i="76" s="1"/>
  <c r="S566" i="76"/>
  <c r="T566" i="76" s="1"/>
  <c r="Q569" i="76"/>
  <c r="R569" i="76"/>
  <c r="S569" i="76" s="1"/>
  <c r="T569" i="76" s="1"/>
  <c r="R583" i="76"/>
  <c r="Q583" i="76"/>
  <c r="Q181" i="76"/>
  <c r="Q185" i="76"/>
  <c r="Q189" i="76"/>
  <c r="S189" i="76" s="1"/>
  <c r="T189" i="76" s="1"/>
  <c r="S197" i="76"/>
  <c r="T197" i="76" s="1"/>
  <c r="R216" i="76"/>
  <c r="S216" i="76" s="1"/>
  <c r="T216" i="76" s="1"/>
  <c r="S229" i="76"/>
  <c r="T229" i="76" s="1"/>
  <c r="R232" i="76"/>
  <c r="S232" i="76" s="1"/>
  <c r="T232" i="76" s="1"/>
  <c r="S245" i="76"/>
  <c r="T245" i="76" s="1"/>
  <c r="R248" i="76"/>
  <c r="S248" i="76" s="1"/>
  <c r="T248" i="76" s="1"/>
  <c r="R255" i="76"/>
  <c r="S261" i="76"/>
  <c r="T261" i="76" s="1"/>
  <c r="R264" i="76"/>
  <c r="S264" i="76" s="1"/>
  <c r="T264" i="76" s="1"/>
  <c r="Q273" i="76"/>
  <c r="S273" i="76" s="1"/>
  <c r="T273" i="76" s="1"/>
  <c r="S277" i="76"/>
  <c r="T277" i="76" s="1"/>
  <c r="R280" i="76"/>
  <c r="S280" i="76" s="1"/>
  <c r="T280" i="76" s="1"/>
  <c r="Q289" i="76"/>
  <c r="S293" i="76"/>
  <c r="T293" i="76" s="1"/>
  <c r="R296" i="76"/>
  <c r="S296" i="76" s="1"/>
  <c r="T296" i="76" s="1"/>
  <c r="R303" i="76"/>
  <c r="Q305" i="76"/>
  <c r="R312" i="76"/>
  <c r="S312" i="76" s="1"/>
  <c r="T312" i="76" s="1"/>
  <c r="Q321" i="76"/>
  <c r="S321" i="76" s="1"/>
  <c r="T321" i="76" s="1"/>
  <c r="S325" i="76"/>
  <c r="T325" i="76" s="1"/>
  <c r="R328" i="76"/>
  <c r="S328" i="76" s="1"/>
  <c r="T328" i="76" s="1"/>
  <c r="R336" i="76"/>
  <c r="S336" i="76" s="1"/>
  <c r="T336" i="76" s="1"/>
  <c r="Q339" i="76"/>
  <c r="S339" i="76" s="1"/>
  <c r="T339" i="76" s="1"/>
  <c r="Q347" i="76"/>
  <c r="S359" i="76"/>
  <c r="T359" i="76" s="1"/>
  <c r="R364" i="76"/>
  <c r="S364" i="76" s="1"/>
  <c r="T364" i="76" s="1"/>
  <c r="Q367" i="76"/>
  <c r="S371" i="76"/>
  <c r="T371" i="76" s="1"/>
  <c r="R380" i="76"/>
  <c r="S380" i="76" s="1"/>
  <c r="T380" i="76" s="1"/>
  <c r="Q383" i="76"/>
  <c r="S383" i="76" s="1"/>
  <c r="T383" i="76" s="1"/>
  <c r="S387" i="76"/>
  <c r="T387" i="76" s="1"/>
  <c r="R396" i="76"/>
  <c r="S396" i="76" s="1"/>
  <c r="T396" i="76" s="1"/>
  <c r="Q400" i="76"/>
  <c r="S400" i="76" s="1"/>
  <c r="T400" i="76" s="1"/>
  <c r="R405" i="76"/>
  <c r="S405" i="76" s="1"/>
  <c r="T405" i="76" s="1"/>
  <c r="Q408" i="76"/>
  <c r="S411" i="76"/>
  <c r="T411" i="76" s="1"/>
  <c r="S413" i="76"/>
  <c r="T413" i="76" s="1"/>
  <c r="Q416" i="76"/>
  <c r="R421" i="76"/>
  <c r="S421" i="76" s="1"/>
  <c r="T421" i="76" s="1"/>
  <c r="Q424" i="76"/>
  <c r="R429" i="76"/>
  <c r="S429" i="76" s="1"/>
  <c r="T429" i="76" s="1"/>
  <c r="Q432" i="76"/>
  <c r="R437" i="76"/>
  <c r="S437" i="76" s="1"/>
  <c r="T437" i="76" s="1"/>
  <c r="Q443" i="76"/>
  <c r="R450" i="76"/>
  <c r="S450" i="76" s="1"/>
  <c r="T450" i="76" s="1"/>
  <c r="R452" i="76"/>
  <c r="Q459" i="76"/>
  <c r="R466" i="76"/>
  <c r="S466" i="76" s="1"/>
  <c r="T466" i="76" s="1"/>
  <c r="R468" i="76"/>
  <c r="Q475" i="76"/>
  <c r="Q479" i="76"/>
  <c r="S479" i="76" s="1"/>
  <c r="T479" i="76" s="1"/>
  <c r="Q484" i="76"/>
  <c r="S484" i="76" s="1"/>
  <c r="T484" i="76" s="1"/>
  <c r="S486" i="76"/>
  <c r="T486" i="76" s="1"/>
  <c r="S490" i="76"/>
  <c r="T490" i="76" s="1"/>
  <c r="S494" i="76"/>
  <c r="T494" i="76" s="1"/>
  <c r="S496" i="76"/>
  <c r="T496" i="76" s="1"/>
  <c r="Q498" i="76"/>
  <c r="S498" i="76" s="1"/>
  <c r="T498" i="76" s="1"/>
  <c r="S499" i="76"/>
  <c r="T499" i="76" s="1"/>
  <c r="Q503" i="76"/>
  <c r="S503" i="76" s="1"/>
  <c r="T503" i="76" s="1"/>
  <c r="S506" i="76"/>
  <c r="T506" i="76" s="1"/>
  <c r="S508" i="76"/>
  <c r="T508" i="76" s="1"/>
  <c r="Q511" i="76"/>
  <c r="S511" i="76" s="1"/>
  <c r="T511" i="76" s="1"/>
  <c r="S514" i="76"/>
  <c r="T514" i="76" s="1"/>
  <c r="S516" i="76"/>
  <c r="T516" i="76" s="1"/>
  <c r="Q519" i="76"/>
  <c r="S519" i="76" s="1"/>
  <c r="T519" i="76" s="1"/>
  <c r="S522" i="76"/>
  <c r="T522" i="76" s="1"/>
  <c r="R525" i="76"/>
  <c r="S525" i="76" s="1"/>
  <c r="T525" i="76" s="1"/>
  <c r="S532" i="76"/>
  <c r="T532" i="76" s="1"/>
  <c r="Q536" i="76"/>
  <c r="S536" i="76" s="1"/>
  <c r="T536" i="76" s="1"/>
  <c r="S538" i="76"/>
  <c r="T538" i="76" s="1"/>
  <c r="Q541" i="76"/>
  <c r="R541" i="76"/>
  <c r="Q554" i="76"/>
  <c r="S554" i="76" s="1"/>
  <c r="T554" i="76" s="1"/>
  <c r="S558" i="76"/>
  <c r="T558" i="76" s="1"/>
  <c r="Q560" i="76"/>
  <c r="S560" i="76" s="1"/>
  <c r="T560" i="76" s="1"/>
  <c r="Q562" i="76"/>
  <c r="S562" i="76" s="1"/>
  <c r="T562" i="76" s="1"/>
  <c r="Q574" i="76"/>
  <c r="S574" i="76" s="1"/>
  <c r="T574" i="76" s="1"/>
  <c r="Q576" i="76"/>
  <c r="S576" i="76" s="1"/>
  <c r="T576" i="76" s="1"/>
  <c r="S578" i="76"/>
  <c r="T578" i="76" s="1"/>
  <c r="S586" i="76"/>
  <c r="T586" i="76" s="1"/>
  <c r="R589" i="76"/>
  <c r="S589" i="76" s="1"/>
  <c r="T589" i="76" s="1"/>
  <c r="S592" i="76"/>
  <c r="T592" i="76" s="1"/>
  <c r="R596" i="76"/>
  <c r="Q596" i="76"/>
  <c r="Q604" i="76"/>
  <c r="S604" i="76" s="1"/>
  <c r="T604" i="76" s="1"/>
  <c r="S606" i="76"/>
  <c r="T606" i="76" s="1"/>
  <c r="S663" i="76"/>
  <c r="T663" i="76" s="1"/>
  <c r="R219" i="76"/>
  <c r="S225" i="76"/>
  <c r="T225" i="76" s="1"/>
  <c r="S241" i="76"/>
  <c r="T241" i="76" s="1"/>
  <c r="S257" i="76"/>
  <c r="T257" i="76" s="1"/>
  <c r="R299" i="76"/>
  <c r="S315" i="76"/>
  <c r="T315" i="76" s="1"/>
  <c r="R448" i="76"/>
  <c r="R464" i="76"/>
  <c r="S528" i="76"/>
  <c r="T528" i="76" s="1"/>
  <c r="Q537" i="76"/>
  <c r="R537" i="76"/>
  <c r="S537" i="76" s="1"/>
  <c r="T537" i="76" s="1"/>
  <c r="Q550" i="76"/>
  <c r="S550" i="76" s="1"/>
  <c r="T550" i="76" s="1"/>
  <c r="Q557" i="76"/>
  <c r="R557" i="76"/>
  <c r="S557" i="76" s="1"/>
  <c r="T557" i="76" s="1"/>
  <c r="Q570" i="76"/>
  <c r="S570" i="76" s="1"/>
  <c r="T570" i="76" s="1"/>
  <c r="R587" i="76"/>
  <c r="S587" i="76" s="1"/>
  <c r="T587" i="76" s="1"/>
  <c r="Q587" i="76"/>
  <c r="Q602" i="76"/>
  <c r="S602" i="76" s="1"/>
  <c r="T602" i="76" s="1"/>
  <c r="S652" i="76"/>
  <c r="T652" i="76" s="1"/>
  <c r="S679" i="76"/>
  <c r="T679" i="76" s="1"/>
  <c r="R215" i="76"/>
  <c r="R224" i="76"/>
  <c r="S224" i="76" s="1"/>
  <c r="T224" i="76" s="1"/>
  <c r="R240" i="76"/>
  <c r="S240" i="76" s="1"/>
  <c r="T240" i="76" s="1"/>
  <c r="R256" i="76"/>
  <c r="S256" i="76" s="1"/>
  <c r="T256" i="76" s="1"/>
  <c r="R272" i="76"/>
  <c r="S272" i="76" s="1"/>
  <c r="T272" i="76" s="1"/>
  <c r="R288" i="76"/>
  <c r="S288" i="76" s="1"/>
  <c r="T288" i="76" s="1"/>
  <c r="R304" i="76"/>
  <c r="S304" i="76" s="1"/>
  <c r="T304" i="76" s="1"/>
  <c r="R311" i="76"/>
  <c r="R320" i="76"/>
  <c r="S320" i="76" s="1"/>
  <c r="T320" i="76" s="1"/>
  <c r="R361" i="76"/>
  <c r="R372" i="76"/>
  <c r="S372" i="76" s="1"/>
  <c r="T372" i="76" s="1"/>
  <c r="R388" i="76"/>
  <c r="S388" i="76" s="1"/>
  <c r="T388" i="76" s="1"/>
  <c r="R401" i="76"/>
  <c r="S401" i="76" s="1"/>
  <c r="T401" i="76" s="1"/>
  <c r="R409" i="76"/>
  <c r="S409" i="76" s="1"/>
  <c r="T409" i="76" s="1"/>
  <c r="S417" i="76"/>
  <c r="T417" i="76" s="1"/>
  <c r="R425" i="76"/>
  <c r="S425" i="76" s="1"/>
  <c r="T425" i="76" s="1"/>
  <c r="R433" i="76"/>
  <c r="S433" i="76" s="1"/>
  <c r="T433" i="76" s="1"/>
  <c r="R442" i="76"/>
  <c r="S442" i="76" s="1"/>
  <c r="T442" i="76" s="1"/>
  <c r="R444" i="76"/>
  <c r="R458" i="76"/>
  <c r="S458" i="76" s="1"/>
  <c r="T458" i="76" s="1"/>
  <c r="R460" i="76"/>
  <c r="R474" i="76"/>
  <c r="S474" i="76" s="1"/>
  <c r="T474" i="76" s="1"/>
  <c r="R476" i="76"/>
  <c r="S480" i="76"/>
  <c r="T480" i="76" s="1"/>
  <c r="Q500" i="76"/>
  <c r="S500" i="76" s="1"/>
  <c r="T500" i="76" s="1"/>
  <c r="S504" i="76"/>
  <c r="T504" i="76" s="1"/>
  <c r="S512" i="76"/>
  <c r="T512" i="76" s="1"/>
  <c r="S520" i="76"/>
  <c r="T520" i="76" s="1"/>
  <c r="Q528" i="76"/>
  <c r="R535" i="76"/>
  <c r="Q535" i="76"/>
  <c r="S544" i="76"/>
  <c r="T544" i="76" s="1"/>
  <c r="S546" i="76"/>
  <c r="T546" i="76" s="1"/>
  <c r="Q548" i="76"/>
  <c r="S548" i="76" s="1"/>
  <c r="T548" i="76" s="1"/>
  <c r="Q553" i="76"/>
  <c r="R553" i="76"/>
  <c r="S564" i="76"/>
  <c r="T564" i="76" s="1"/>
  <c r="Q573" i="76"/>
  <c r="R573" i="76"/>
  <c r="S580" i="76"/>
  <c r="T580" i="76" s="1"/>
  <c r="R582" i="76"/>
  <c r="S582" i="76" s="1"/>
  <c r="T582" i="76" s="1"/>
  <c r="R585" i="76"/>
  <c r="S585" i="76" s="1"/>
  <c r="T585" i="76" s="1"/>
  <c r="S590" i="76"/>
  <c r="T590" i="76" s="1"/>
  <c r="R594" i="76"/>
  <c r="S594" i="76" s="1"/>
  <c r="T594" i="76" s="1"/>
  <c r="Q594" i="76"/>
  <c r="S598" i="76"/>
  <c r="T598" i="76" s="1"/>
  <c r="R600" i="76"/>
  <c r="S600" i="76" s="1"/>
  <c r="T600" i="76" s="1"/>
  <c r="Q600" i="76"/>
  <c r="S608" i="76"/>
  <c r="T608" i="76" s="1"/>
  <c r="S624" i="76"/>
  <c r="T624" i="76" s="1"/>
  <c r="S628" i="76"/>
  <c r="T628" i="76" s="1"/>
  <c r="R675" i="76"/>
  <c r="S614" i="76"/>
  <c r="T614" i="76" s="1"/>
  <c r="S618" i="76"/>
  <c r="T618" i="76" s="1"/>
  <c r="S623" i="76"/>
  <c r="T623" i="76" s="1"/>
  <c r="S647" i="76"/>
  <c r="T647" i="76" s="1"/>
  <c r="S654" i="76"/>
  <c r="T654" i="76" s="1"/>
  <c r="S656" i="76"/>
  <c r="T656" i="76" s="1"/>
  <c r="S662" i="76"/>
  <c r="T662" i="76" s="1"/>
  <c r="S664" i="76"/>
  <c r="T664" i="76" s="1"/>
  <c r="S670" i="76"/>
  <c r="T670" i="76" s="1"/>
  <c r="S676" i="76"/>
  <c r="T676" i="76" s="1"/>
  <c r="S615" i="76"/>
  <c r="T615" i="76" s="1"/>
  <c r="Q615" i="76"/>
  <c r="Q622" i="76"/>
  <c r="S622" i="76" s="1"/>
  <c r="T622" i="76" s="1"/>
  <c r="Q626" i="76"/>
  <c r="S626" i="76" s="1"/>
  <c r="T626" i="76" s="1"/>
  <c r="Q628" i="76"/>
  <c r="Q632" i="76"/>
  <c r="S632" i="76" s="1"/>
  <c r="T632" i="76" s="1"/>
  <c r="R645" i="76"/>
  <c r="S645" i="76" s="1"/>
  <c r="T645" i="76" s="1"/>
  <c r="Q648" i="76"/>
  <c r="S648" i="76" s="1"/>
  <c r="T648" i="76" s="1"/>
  <c r="Q650" i="76"/>
  <c r="S650" i="76" s="1"/>
  <c r="T650" i="76" s="1"/>
  <c r="Q655" i="76"/>
  <c r="S655" i="76" s="1"/>
  <c r="T655" i="76" s="1"/>
  <c r="S660" i="76"/>
  <c r="T660" i="76" s="1"/>
  <c r="Q663" i="76"/>
  <c r="Q671" i="76"/>
  <c r="S671" i="76" s="1"/>
  <c r="T671" i="76" s="1"/>
  <c r="Q675" i="76"/>
  <c r="Q679" i="76"/>
  <c r="S539" i="76"/>
  <c r="T539" i="76" s="1"/>
  <c r="S543" i="76"/>
  <c r="T543" i="76" s="1"/>
  <c r="S551" i="76"/>
  <c r="T551" i="76" s="1"/>
  <c r="S555" i="76"/>
  <c r="T555" i="76" s="1"/>
  <c r="S559" i="76"/>
  <c r="T559" i="76" s="1"/>
  <c r="S567" i="76"/>
  <c r="T567" i="76" s="1"/>
  <c r="S571" i="76"/>
  <c r="T571" i="76" s="1"/>
  <c r="Q592" i="76"/>
  <c r="S599" i="76"/>
  <c r="T599" i="76" s="1"/>
  <c r="Q607" i="76"/>
  <c r="S607" i="76" s="1"/>
  <c r="T607" i="76" s="1"/>
  <c r="Q620" i="76"/>
  <c r="S620" i="76" s="1"/>
  <c r="T620" i="76" s="1"/>
  <c r="Q624" i="76"/>
  <c r="S631" i="76"/>
  <c r="T631" i="76" s="1"/>
  <c r="Q639" i="76"/>
  <c r="S639" i="76" s="1"/>
  <c r="T639" i="76" s="1"/>
  <c r="Q652" i="76"/>
  <c r="R657" i="76"/>
  <c r="S657" i="76" s="1"/>
  <c r="T657" i="76" s="1"/>
  <c r="Q660" i="76"/>
  <c r="R665" i="76"/>
  <c r="S665" i="76" s="1"/>
  <c r="T665" i="76" s="1"/>
  <c r="Q668" i="76"/>
  <c r="S668" i="76" s="1"/>
  <c r="T668" i="76" s="1"/>
  <c r="Q22" i="72"/>
  <c r="Q41" i="72"/>
  <c r="Q13" i="72"/>
  <c r="Q29" i="72"/>
  <c r="Q38" i="72"/>
  <c r="R9" i="74"/>
  <c r="S9" i="74"/>
  <c r="S10" i="72"/>
  <c r="T10" i="72" s="1"/>
  <c r="S26" i="72"/>
  <c r="T26" i="72" s="1"/>
  <c r="T38" i="74"/>
  <c r="U38" i="74" s="1"/>
  <c r="Q18" i="72"/>
  <c r="Q34" i="72"/>
  <c r="Q42" i="72"/>
  <c r="Q49" i="72"/>
  <c r="Q58" i="72"/>
  <c r="R61" i="72"/>
  <c r="S61" i="72" s="1"/>
  <c r="T61" i="72" s="1"/>
  <c r="T8" i="74"/>
  <c r="U8" i="74" s="1"/>
  <c r="T30" i="74"/>
  <c r="U30" i="74" s="1"/>
  <c r="T323" i="74"/>
  <c r="U323" i="74" s="1"/>
  <c r="S62" i="72"/>
  <c r="T62" i="72" s="1"/>
  <c r="T186" i="74"/>
  <c r="U186" i="74" s="1"/>
  <c r="T316" i="74"/>
  <c r="U316" i="74" s="1"/>
  <c r="T320" i="74"/>
  <c r="U320" i="74" s="1"/>
  <c r="T54" i="74"/>
  <c r="U54" i="74" s="1"/>
  <c r="T62" i="74"/>
  <c r="U62" i="74" s="1"/>
  <c r="T70" i="74"/>
  <c r="U70" i="74" s="1"/>
  <c r="S83" i="74"/>
  <c r="T83" i="74" s="1"/>
  <c r="U83" i="74" s="1"/>
  <c r="T86" i="74"/>
  <c r="U86" i="74" s="1"/>
  <c r="S84" i="74"/>
  <c r="R110" i="74"/>
  <c r="R112" i="74"/>
  <c r="T112" i="74" s="1"/>
  <c r="U112" i="74" s="1"/>
  <c r="R114" i="74"/>
  <c r="R116" i="74"/>
  <c r="S143" i="74"/>
  <c r="R182" i="74"/>
  <c r="R186" i="74"/>
  <c r="R206" i="74"/>
  <c r="T206" i="74" s="1"/>
  <c r="U206" i="74" s="1"/>
  <c r="R222" i="74"/>
  <c r="R223" i="74"/>
  <c r="T223" i="74" s="1"/>
  <c r="U223" i="74" s="1"/>
  <c r="R227" i="74"/>
  <c r="R231" i="74"/>
  <c r="R235" i="74"/>
  <c r="R244" i="74"/>
  <c r="T244" i="74" s="1"/>
  <c r="U244" i="74" s="1"/>
  <c r="R248" i="74"/>
  <c r="R252" i="74"/>
  <c r="R256" i="74"/>
  <c r="R260" i="74"/>
  <c r="T260" i="74" s="1"/>
  <c r="U260" i="74" s="1"/>
  <c r="R264" i="74"/>
  <c r="R268" i="74"/>
  <c r="R272" i="74"/>
  <c r="R276" i="74"/>
  <c r="T276" i="74" s="1"/>
  <c r="U276" i="74" s="1"/>
  <c r="R280" i="74"/>
  <c r="R284" i="74"/>
  <c r="R288" i="74"/>
  <c r="R292" i="74"/>
  <c r="T292" i="74" s="1"/>
  <c r="U292" i="74" s="1"/>
  <c r="R296" i="74"/>
  <c r="R300" i="74"/>
  <c r="S307" i="74"/>
  <c r="T307" i="74" s="1"/>
  <c r="U307" i="74" s="1"/>
  <c r="T308" i="74"/>
  <c r="U308" i="74" s="1"/>
  <c r="R312" i="74"/>
  <c r="T312" i="74" s="1"/>
  <c r="U312" i="74" s="1"/>
  <c r="R316" i="74"/>
  <c r="R320" i="74"/>
  <c r="S71" i="74"/>
  <c r="T82" i="74"/>
  <c r="U82" i="74" s="1"/>
  <c r="T90" i="74"/>
  <c r="U90" i="74" s="1"/>
  <c r="T118" i="74"/>
  <c r="U118" i="74" s="1"/>
  <c r="T243" i="74"/>
  <c r="U243" i="74" s="1"/>
  <c r="T259" i="74"/>
  <c r="U259" i="74" s="1"/>
  <c r="T275" i="74"/>
  <c r="U275" i="74" s="1"/>
  <c r="T279" i="74"/>
  <c r="U279" i="74" s="1"/>
  <c r="T283" i="74"/>
  <c r="U283" i="74" s="1"/>
  <c r="T287" i="74"/>
  <c r="U287" i="74" s="1"/>
  <c r="T291" i="74"/>
  <c r="U291" i="74" s="1"/>
  <c r="T295" i="74"/>
  <c r="U295" i="74" s="1"/>
  <c r="T299" i="74"/>
  <c r="U299" i="74" s="1"/>
  <c r="R305" i="74"/>
  <c r="S311" i="74"/>
  <c r="T311" i="74" s="1"/>
  <c r="U311" i="74" s="1"/>
  <c r="S315" i="74"/>
  <c r="T315" i="74" s="1"/>
  <c r="U315" i="74" s="1"/>
  <c r="S319" i="74"/>
  <c r="T319" i="74" s="1"/>
  <c r="U319" i="74" s="1"/>
  <c r="R323" i="74"/>
  <c r="R324" i="74"/>
  <c r="S80" i="74"/>
  <c r="S88" i="74"/>
  <c r="T136" i="74"/>
  <c r="U136" i="74" s="1"/>
  <c r="T202" i="74"/>
  <c r="U202" i="74" s="1"/>
  <c r="T226" i="74"/>
  <c r="U226" i="74" s="1"/>
  <c r="T230" i="74"/>
  <c r="U230" i="74" s="1"/>
  <c r="T234" i="74"/>
  <c r="U234" i="74" s="1"/>
  <c r="S243" i="74"/>
  <c r="S247" i="74"/>
  <c r="T247" i="74" s="1"/>
  <c r="U247" i="74" s="1"/>
  <c r="S251" i="74"/>
  <c r="T251" i="74" s="1"/>
  <c r="U251" i="74" s="1"/>
  <c r="S255" i="74"/>
  <c r="T255" i="74" s="1"/>
  <c r="U255" i="74" s="1"/>
  <c r="S259" i="74"/>
  <c r="S263" i="74"/>
  <c r="T263" i="74" s="1"/>
  <c r="U263" i="74" s="1"/>
  <c r="S267" i="74"/>
  <c r="T267" i="74" s="1"/>
  <c r="U267" i="74" s="1"/>
  <c r="T20" i="74"/>
  <c r="U20" i="74" s="1"/>
  <c r="T16" i="74"/>
  <c r="U16" i="74" s="1"/>
  <c r="R10" i="74"/>
  <c r="T10" i="74" s="1"/>
  <c r="U10" i="74" s="1"/>
  <c r="R14" i="74"/>
  <c r="T14" i="74" s="1"/>
  <c r="U14" i="74" s="1"/>
  <c r="R15" i="74"/>
  <c r="T15" i="74" s="1"/>
  <c r="U15" i="74" s="1"/>
  <c r="R16" i="74"/>
  <c r="S17" i="74"/>
  <c r="T17" i="74" s="1"/>
  <c r="U17" i="74" s="1"/>
  <c r="R19" i="74"/>
  <c r="T19" i="74" s="1"/>
  <c r="U19" i="74" s="1"/>
  <c r="R20" i="74"/>
  <c r="S21" i="74"/>
  <c r="T21" i="74" s="1"/>
  <c r="U21" i="74" s="1"/>
  <c r="R23" i="74"/>
  <c r="T23" i="74" s="1"/>
  <c r="U23" i="74" s="1"/>
  <c r="R24" i="74"/>
  <c r="T24" i="74" s="1"/>
  <c r="U24" i="74" s="1"/>
  <c r="S25" i="74"/>
  <c r="T25" i="74" s="1"/>
  <c r="U25" i="74" s="1"/>
  <c r="R27" i="74"/>
  <c r="T27" i="74" s="1"/>
  <c r="U27" i="74" s="1"/>
  <c r="R28" i="74"/>
  <c r="T28" i="74" s="1"/>
  <c r="U28" i="74" s="1"/>
  <c r="S29" i="74"/>
  <c r="T29" i="74" s="1"/>
  <c r="U29" i="74" s="1"/>
  <c r="R31" i="74"/>
  <c r="T31" i="74" s="1"/>
  <c r="U31" i="74" s="1"/>
  <c r="R32" i="74"/>
  <c r="T32" i="74" s="1"/>
  <c r="U32" i="74" s="1"/>
  <c r="S33" i="74"/>
  <c r="T33" i="74" s="1"/>
  <c r="U33" i="74" s="1"/>
  <c r="R35" i="74"/>
  <c r="R36" i="74"/>
  <c r="S37" i="74"/>
  <c r="T37" i="74" s="1"/>
  <c r="U37" i="74" s="1"/>
  <c r="R39" i="74"/>
  <c r="R40" i="74"/>
  <c r="S41" i="74"/>
  <c r="T41" i="74" s="1"/>
  <c r="U41" i="74" s="1"/>
  <c r="R43" i="74"/>
  <c r="R44" i="74"/>
  <c r="S45" i="74"/>
  <c r="T45" i="74" s="1"/>
  <c r="U45" i="74" s="1"/>
  <c r="R47" i="74"/>
  <c r="R48" i="74"/>
  <c r="S49" i="74"/>
  <c r="T49" i="74" s="1"/>
  <c r="U49" i="74" s="1"/>
  <c r="R51" i="74"/>
  <c r="T51" i="74" s="1"/>
  <c r="U51" i="74" s="1"/>
  <c r="R52" i="74"/>
  <c r="R55" i="74"/>
  <c r="R56" i="74"/>
  <c r="R59" i="74"/>
  <c r="T59" i="74" s="1"/>
  <c r="U59" i="74" s="1"/>
  <c r="R60" i="74"/>
  <c r="T60" i="74" s="1"/>
  <c r="U60" i="74" s="1"/>
  <c r="R63" i="74"/>
  <c r="T63" i="74" s="1"/>
  <c r="U63" i="74" s="1"/>
  <c r="R64" i="74"/>
  <c r="T64" i="74" s="1"/>
  <c r="U64" i="74" s="1"/>
  <c r="S65" i="74"/>
  <c r="T65" i="74" s="1"/>
  <c r="U65" i="74" s="1"/>
  <c r="R67" i="74"/>
  <c r="R68" i="74"/>
  <c r="T68" i="74" s="1"/>
  <c r="U68" i="74" s="1"/>
  <c r="S69" i="74"/>
  <c r="T69" i="74" s="1"/>
  <c r="U69" i="74" s="1"/>
  <c r="R71" i="74"/>
  <c r="T71" i="74" s="1"/>
  <c r="U71" i="74" s="1"/>
  <c r="R72" i="74"/>
  <c r="T72" i="74" s="1"/>
  <c r="U72" i="74" s="1"/>
  <c r="R75" i="74"/>
  <c r="T75" i="74" s="1"/>
  <c r="U75" i="74" s="1"/>
  <c r="R76" i="74"/>
  <c r="T76" i="74" s="1"/>
  <c r="U76" i="74" s="1"/>
  <c r="S77" i="74"/>
  <c r="T77" i="74" s="1"/>
  <c r="U77" i="74" s="1"/>
  <c r="R79" i="74"/>
  <c r="T79" i="74" s="1"/>
  <c r="U79" i="74" s="1"/>
  <c r="R80" i="74"/>
  <c r="T80" i="74" s="1"/>
  <c r="U80" i="74" s="1"/>
  <c r="S81" i="74"/>
  <c r="T81" i="74" s="1"/>
  <c r="U81" i="74" s="1"/>
  <c r="R83" i="74"/>
  <c r="R84" i="74"/>
  <c r="T84" i="74" s="1"/>
  <c r="U84" i="74" s="1"/>
  <c r="S85" i="74"/>
  <c r="T85" i="74" s="1"/>
  <c r="U85" i="74" s="1"/>
  <c r="R87" i="74"/>
  <c r="T87" i="74" s="1"/>
  <c r="U87" i="74" s="1"/>
  <c r="R88" i="74"/>
  <c r="T88" i="74" s="1"/>
  <c r="U88" i="74" s="1"/>
  <c r="S89" i="74"/>
  <c r="T89" i="74" s="1"/>
  <c r="U89" i="74" s="1"/>
  <c r="R91" i="74"/>
  <c r="T91" i="74" s="1"/>
  <c r="U91" i="74" s="1"/>
  <c r="R92" i="74"/>
  <c r="R95" i="74"/>
  <c r="R96" i="74"/>
  <c r="R99" i="74"/>
  <c r="R100" i="74"/>
  <c r="R103" i="74"/>
  <c r="R104" i="74"/>
  <c r="S105" i="74"/>
  <c r="T105" i="74" s="1"/>
  <c r="U105" i="74" s="1"/>
  <c r="R107" i="74"/>
  <c r="T107" i="74" s="1"/>
  <c r="U107" i="74" s="1"/>
  <c r="R115" i="74"/>
  <c r="S123" i="74"/>
  <c r="R123" i="74"/>
  <c r="R131" i="74"/>
  <c r="R151" i="74"/>
  <c r="S167" i="74"/>
  <c r="R167" i="74"/>
  <c r="R147" i="74"/>
  <c r="R11" i="74"/>
  <c r="T11" i="74" s="1"/>
  <c r="U11" i="74" s="1"/>
  <c r="R155" i="74"/>
  <c r="S171" i="74"/>
  <c r="R171" i="74"/>
  <c r="S233" i="74"/>
  <c r="T233" i="74" s="1"/>
  <c r="U233" i="74" s="1"/>
  <c r="R233" i="74"/>
  <c r="S163" i="74"/>
  <c r="R163" i="74"/>
  <c r="R179" i="74"/>
  <c r="S111" i="74"/>
  <c r="R111" i="74"/>
  <c r="S119" i="74"/>
  <c r="T119" i="74" s="1"/>
  <c r="U119" i="74" s="1"/>
  <c r="R119" i="74"/>
  <c r="R127" i="74"/>
  <c r="R135" i="74"/>
  <c r="T143" i="74"/>
  <c r="U143" i="74" s="1"/>
  <c r="S159" i="74"/>
  <c r="T159" i="74" s="1"/>
  <c r="U159" i="74" s="1"/>
  <c r="R159" i="74"/>
  <c r="R175" i="74"/>
  <c r="S213" i="74"/>
  <c r="T213" i="74" s="1"/>
  <c r="U213" i="74" s="1"/>
  <c r="R213" i="74"/>
  <c r="R228" i="74"/>
  <c r="R108" i="74"/>
  <c r="S217" i="74"/>
  <c r="R217" i="74"/>
  <c r="R224" i="74"/>
  <c r="S229" i="74"/>
  <c r="T229" i="74" s="1"/>
  <c r="U229" i="74" s="1"/>
  <c r="R229" i="74"/>
  <c r="R321" i="74"/>
  <c r="T321" i="74" s="1"/>
  <c r="U321" i="74" s="1"/>
  <c r="S137" i="74"/>
  <c r="T137" i="74" s="1"/>
  <c r="U137" i="74" s="1"/>
  <c r="R140" i="74"/>
  <c r="R144" i="74"/>
  <c r="T144" i="74" s="1"/>
  <c r="U144" i="74" s="1"/>
  <c r="R148" i="74"/>
  <c r="R152" i="74"/>
  <c r="T154" i="74"/>
  <c r="U154" i="74" s="1"/>
  <c r="R156" i="74"/>
  <c r="T158" i="74"/>
  <c r="U158" i="74" s="1"/>
  <c r="S160" i="74"/>
  <c r="R160" i="74"/>
  <c r="T162" i="74"/>
  <c r="U162" i="74" s="1"/>
  <c r="S164" i="74"/>
  <c r="T164" i="74" s="1"/>
  <c r="U164" i="74" s="1"/>
  <c r="R164" i="74"/>
  <c r="T166" i="74"/>
  <c r="U166" i="74" s="1"/>
  <c r="S168" i="74"/>
  <c r="R168" i="74"/>
  <c r="T170" i="74"/>
  <c r="U170" i="74" s="1"/>
  <c r="S172" i="74"/>
  <c r="R172" i="74"/>
  <c r="R176" i="74"/>
  <c r="R212" i="74"/>
  <c r="T215" i="74"/>
  <c r="U215" i="74" s="1"/>
  <c r="T240" i="74"/>
  <c r="U240" i="74" s="1"/>
  <c r="T305" i="74"/>
  <c r="U305" i="74" s="1"/>
  <c r="S317" i="74"/>
  <c r="R317" i="74"/>
  <c r="S221" i="74"/>
  <c r="R221" i="74"/>
  <c r="T235" i="74"/>
  <c r="U235" i="74" s="1"/>
  <c r="R237" i="74"/>
  <c r="R184" i="74"/>
  <c r="S185" i="74"/>
  <c r="T185" i="74" s="1"/>
  <c r="U185" i="74" s="1"/>
  <c r="R188" i="74"/>
  <c r="R192" i="74"/>
  <c r="R196" i="74"/>
  <c r="S197" i="74"/>
  <c r="T197" i="74" s="1"/>
  <c r="U197" i="74" s="1"/>
  <c r="R200" i="74"/>
  <c r="T200" i="74" s="1"/>
  <c r="U200" i="74" s="1"/>
  <c r="S201" i="74"/>
  <c r="T201" i="74" s="1"/>
  <c r="U201" i="74" s="1"/>
  <c r="R204" i="74"/>
  <c r="T204" i="74" s="1"/>
  <c r="U204" i="74" s="1"/>
  <c r="S205" i="74"/>
  <c r="T205" i="74" s="1"/>
  <c r="U205" i="74" s="1"/>
  <c r="R208" i="74"/>
  <c r="T208" i="74" s="1"/>
  <c r="U208" i="74" s="1"/>
  <c r="S209" i="74"/>
  <c r="T209" i="74" s="1"/>
  <c r="U209" i="74" s="1"/>
  <c r="R216" i="74"/>
  <c r="T220" i="74"/>
  <c r="U220" i="74" s="1"/>
  <c r="R225" i="74"/>
  <c r="R232" i="74"/>
  <c r="T232" i="74" s="1"/>
  <c r="U232" i="74" s="1"/>
  <c r="T239" i="74"/>
  <c r="U239" i="74" s="1"/>
  <c r="T309" i="74"/>
  <c r="U309" i="74" s="1"/>
  <c r="R313" i="74"/>
  <c r="T313" i="74" s="1"/>
  <c r="U313" i="74" s="1"/>
  <c r="S242" i="74"/>
  <c r="R242" i="74"/>
  <c r="S246" i="74"/>
  <c r="T246" i="74" s="1"/>
  <c r="U246" i="74" s="1"/>
  <c r="R246" i="74"/>
  <c r="T248" i="74"/>
  <c r="U248" i="74" s="1"/>
  <c r="S250" i="74"/>
  <c r="R250" i="74"/>
  <c r="T252" i="74"/>
  <c r="U252" i="74" s="1"/>
  <c r="S254" i="74"/>
  <c r="T254" i="74" s="1"/>
  <c r="U254" i="74" s="1"/>
  <c r="R254" i="74"/>
  <c r="T256" i="74"/>
  <c r="U256" i="74" s="1"/>
  <c r="S258" i="74"/>
  <c r="R258" i="74"/>
  <c r="S262" i="74"/>
  <c r="T262" i="74" s="1"/>
  <c r="U262" i="74" s="1"/>
  <c r="R262" i="74"/>
  <c r="T264" i="74"/>
  <c r="U264" i="74" s="1"/>
  <c r="S266" i="74"/>
  <c r="R266" i="74"/>
  <c r="T268" i="74"/>
  <c r="U268" i="74" s="1"/>
  <c r="S270" i="74"/>
  <c r="T270" i="74" s="1"/>
  <c r="U270" i="74" s="1"/>
  <c r="R270" i="74"/>
  <c r="T272" i="74"/>
  <c r="U272" i="74" s="1"/>
  <c r="S274" i="74"/>
  <c r="R274" i="74"/>
  <c r="S278" i="74"/>
  <c r="T278" i="74" s="1"/>
  <c r="U278" i="74" s="1"/>
  <c r="R278" i="74"/>
  <c r="T280" i="74"/>
  <c r="U280" i="74" s="1"/>
  <c r="S282" i="74"/>
  <c r="R282" i="74"/>
  <c r="T284" i="74"/>
  <c r="U284" i="74" s="1"/>
  <c r="S286" i="74"/>
  <c r="T286" i="74" s="1"/>
  <c r="U286" i="74" s="1"/>
  <c r="R286" i="74"/>
  <c r="T288" i="74"/>
  <c r="U288" i="74" s="1"/>
  <c r="S290" i="74"/>
  <c r="R290" i="74"/>
  <c r="S294" i="74"/>
  <c r="T294" i="74" s="1"/>
  <c r="U294" i="74" s="1"/>
  <c r="R294" i="74"/>
  <c r="T296" i="74"/>
  <c r="U296" i="74" s="1"/>
  <c r="S298" i="74"/>
  <c r="R298" i="74"/>
  <c r="T300" i="74"/>
  <c r="U300" i="74" s="1"/>
  <c r="S302" i="74"/>
  <c r="T302" i="74" s="1"/>
  <c r="U302" i="74" s="1"/>
  <c r="R302" i="74"/>
  <c r="T241" i="74"/>
  <c r="U241" i="74" s="1"/>
  <c r="T245" i="74"/>
  <c r="U245" i="74" s="1"/>
  <c r="T249" i="74"/>
  <c r="U249" i="74" s="1"/>
  <c r="T253" i="74"/>
  <c r="U253" i="74" s="1"/>
  <c r="T257" i="74"/>
  <c r="U257" i="74" s="1"/>
  <c r="T261" i="74"/>
  <c r="U261" i="74" s="1"/>
  <c r="T265" i="74"/>
  <c r="U265" i="74" s="1"/>
  <c r="T269" i="74"/>
  <c r="U269" i="74" s="1"/>
  <c r="T273" i="74"/>
  <c r="U273" i="74" s="1"/>
  <c r="T277" i="74"/>
  <c r="U277" i="74" s="1"/>
  <c r="T281" i="74"/>
  <c r="U281" i="74" s="1"/>
  <c r="T285" i="74"/>
  <c r="U285" i="74" s="1"/>
  <c r="T289" i="74"/>
  <c r="U289" i="74" s="1"/>
  <c r="T293" i="74"/>
  <c r="U293" i="74" s="1"/>
  <c r="T297" i="74"/>
  <c r="U297" i="74" s="1"/>
  <c r="T301" i="74"/>
  <c r="U301" i="74" s="1"/>
  <c r="S306" i="74"/>
  <c r="T306" i="74" s="1"/>
  <c r="U306" i="74" s="1"/>
  <c r="R306" i="74"/>
  <c r="S310" i="74"/>
  <c r="T310" i="74" s="1"/>
  <c r="U310" i="74" s="1"/>
  <c r="R310" i="74"/>
  <c r="S314" i="74"/>
  <c r="T314" i="74" s="1"/>
  <c r="U314" i="74" s="1"/>
  <c r="R314" i="74"/>
  <c r="S318" i="74"/>
  <c r="T318" i="74" s="1"/>
  <c r="U318" i="74" s="1"/>
  <c r="R318" i="74"/>
  <c r="S322" i="74"/>
  <c r="T322" i="74" s="1"/>
  <c r="U322" i="74" s="1"/>
  <c r="R322" i="74"/>
  <c r="T324" i="74"/>
  <c r="U324" i="74" s="1"/>
  <c r="S48" i="72"/>
  <c r="T48" i="72" s="1"/>
  <c r="Q11" i="72"/>
  <c r="Q15" i="72"/>
  <c r="Q19" i="72"/>
  <c r="Q23" i="72"/>
  <c r="Q27" i="72"/>
  <c r="S27" i="72" s="1"/>
  <c r="T27" i="72" s="1"/>
  <c r="Q31" i="72"/>
  <c r="S31" i="72" s="1"/>
  <c r="T31" i="72" s="1"/>
  <c r="Q35" i="72"/>
  <c r="Q39" i="72"/>
  <c r="Q43" i="72"/>
  <c r="Q47" i="72"/>
  <c r="S47" i="72" s="1"/>
  <c r="T47" i="72" s="1"/>
  <c r="Q51" i="72"/>
  <c r="Q55" i="72"/>
  <c r="Q59" i="72"/>
  <c r="S59" i="72" s="1"/>
  <c r="T59" i="72" s="1"/>
  <c r="Q12" i="72"/>
  <c r="Q16" i="72"/>
  <c r="Q20" i="72"/>
  <c r="Q24" i="72"/>
  <c r="Q28" i="72"/>
  <c r="Q32" i="72"/>
  <c r="Q36" i="72"/>
  <c r="Q40" i="72"/>
  <c r="Q44" i="72"/>
  <c r="Q48" i="72"/>
  <c r="Q52" i="72"/>
  <c r="Q56" i="72"/>
  <c r="Q60" i="72"/>
  <c r="R78" i="76"/>
  <c r="S78" i="76" s="1"/>
  <c r="T78" i="76" s="1"/>
  <c r="R94" i="76"/>
  <c r="S94" i="76" s="1"/>
  <c r="T94" i="76" s="1"/>
  <c r="R106" i="76"/>
  <c r="S106" i="76" s="1"/>
  <c r="T106" i="76" s="1"/>
  <c r="R110" i="76"/>
  <c r="S110" i="76" s="1"/>
  <c r="T110" i="76" s="1"/>
  <c r="R114" i="76"/>
  <c r="S114" i="76" s="1"/>
  <c r="T114" i="76" s="1"/>
  <c r="R118" i="76"/>
  <c r="S118" i="76" s="1"/>
  <c r="T118" i="76" s="1"/>
  <c r="R122" i="76"/>
  <c r="S122" i="76" s="1"/>
  <c r="T122" i="76" s="1"/>
  <c r="R126" i="76"/>
  <c r="S126" i="76" s="1"/>
  <c r="T126" i="76" s="1"/>
  <c r="R130" i="76"/>
  <c r="S130" i="76" s="1"/>
  <c r="T130" i="76" s="1"/>
  <c r="R134" i="76"/>
  <c r="S134" i="76" s="1"/>
  <c r="T134" i="76" s="1"/>
  <c r="R138" i="76"/>
  <c r="S138" i="76" s="1"/>
  <c r="T138" i="76" s="1"/>
  <c r="R142" i="76"/>
  <c r="S142" i="76" s="1"/>
  <c r="T142" i="76" s="1"/>
  <c r="R146" i="76"/>
  <c r="S146" i="76" s="1"/>
  <c r="T146" i="76" s="1"/>
  <c r="R150" i="76"/>
  <c r="S150" i="76" s="1"/>
  <c r="T150" i="76" s="1"/>
  <c r="R154" i="76"/>
  <c r="S154" i="76" s="1"/>
  <c r="T154" i="76" s="1"/>
  <c r="R158" i="76"/>
  <c r="S158" i="76" s="1"/>
  <c r="T158" i="76" s="1"/>
  <c r="Q158" i="76"/>
  <c r="R162" i="76"/>
  <c r="S162" i="76" s="1"/>
  <c r="T162" i="76" s="1"/>
  <c r="Q162" i="76"/>
  <c r="R170" i="76"/>
  <c r="S170" i="76" s="1"/>
  <c r="T170" i="76" s="1"/>
  <c r="Q170" i="76"/>
  <c r="R178" i="76"/>
  <c r="S178" i="76" s="1"/>
  <c r="T178" i="76" s="1"/>
  <c r="Q178" i="76"/>
  <c r="R186" i="76"/>
  <c r="S186" i="76" s="1"/>
  <c r="T186" i="76" s="1"/>
  <c r="Q186" i="76"/>
  <c r="Q206" i="76"/>
  <c r="R222" i="76"/>
  <c r="S222" i="76" s="1"/>
  <c r="T222" i="76" s="1"/>
  <c r="Q222" i="76"/>
  <c r="R238" i="76"/>
  <c r="S238" i="76" s="1"/>
  <c r="T238" i="76" s="1"/>
  <c r="Q238" i="76"/>
  <c r="R254" i="76"/>
  <c r="S254" i="76" s="1"/>
  <c r="T254" i="76" s="1"/>
  <c r="Q254" i="76"/>
  <c r="R270" i="76"/>
  <c r="S270" i="76" s="1"/>
  <c r="T270" i="76" s="1"/>
  <c r="Q270" i="76"/>
  <c r="R286" i="76"/>
  <c r="S286" i="76" s="1"/>
  <c r="T286" i="76" s="1"/>
  <c r="Q286" i="76"/>
  <c r="R302" i="76"/>
  <c r="S302" i="76" s="1"/>
  <c r="T302" i="76" s="1"/>
  <c r="Q302" i="76"/>
  <c r="R318" i="76"/>
  <c r="S318" i="76" s="1"/>
  <c r="T318" i="76" s="1"/>
  <c r="Q318" i="76"/>
  <c r="Q334" i="76"/>
  <c r="R334" i="76"/>
  <c r="Q340" i="76"/>
  <c r="R340" i="76"/>
  <c r="Q24" i="76"/>
  <c r="Q682" i="76" s="1"/>
  <c r="Q28" i="76"/>
  <c r="Q32" i="76"/>
  <c r="Q36" i="76"/>
  <c r="Q40" i="76"/>
  <c r="Q44" i="76"/>
  <c r="Q48" i="76"/>
  <c r="Q52" i="76"/>
  <c r="Q56" i="76"/>
  <c r="Q60" i="76"/>
  <c r="Q64" i="76"/>
  <c r="Q68" i="76"/>
  <c r="Q72" i="76"/>
  <c r="Q210" i="76"/>
  <c r="R226" i="76"/>
  <c r="S226" i="76" s="1"/>
  <c r="T226" i="76" s="1"/>
  <c r="Q226" i="76"/>
  <c r="R242" i="76"/>
  <c r="Q242" i="76"/>
  <c r="R258" i="76"/>
  <c r="S258" i="76" s="1"/>
  <c r="T258" i="76" s="1"/>
  <c r="Q258" i="76"/>
  <c r="R274" i="76"/>
  <c r="Q274" i="76"/>
  <c r="R290" i="76"/>
  <c r="S290" i="76" s="1"/>
  <c r="T290" i="76" s="1"/>
  <c r="Q290" i="76"/>
  <c r="R306" i="76"/>
  <c r="Q306" i="76"/>
  <c r="R322" i="76"/>
  <c r="S322" i="76" s="1"/>
  <c r="T322" i="76" s="1"/>
  <c r="Q322" i="76"/>
  <c r="R174" i="76"/>
  <c r="Q174" i="76"/>
  <c r="R230" i="76"/>
  <c r="S230" i="76" s="1"/>
  <c r="T230" i="76" s="1"/>
  <c r="Q230" i="76"/>
  <c r="R278" i="76"/>
  <c r="Q278" i="76"/>
  <c r="R310" i="76"/>
  <c r="S310" i="76" s="1"/>
  <c r="T310" i="76" s="1"/>
  <c r="Q310" i="76"/>
  <c r="R345" i="76"/>
  <c r="Q345" i="76"/>
  <c r="R441" i="76"/>
  <c r="S441" i="76" s="1"/>
  <c r="T441" i="76" s="1"/>
  <c r="Q441" i="76"/>
  <c r="R457" i="76"/>
  <c r="Q457" i="76"/>
  <c r="R473" i="76"/>
  <c r="S473" i="76" s="1"/>
  <c r="T473" i="76" s="1"/>
  <c r="Q473" i="76"/>
  <c r="R166" i="76"/>
  <c r="Q166" i="76"/>
  <c r="R182" i="76"/>
  <c r="S182" i="76" s="1"/>
  <c r="T182" i="76" s="1"/>
  <c r="Q182" i="76"/>
  <c r="Q190" i="76"/>
  <c r="R214" i="76"/>
  <c r="S214" i="76" s="1"/>
  <c r="T214" i="76" s="1"/>
  <c r="Q214" i="76"/>
  <c r="R246" i="76"/>
  <c r="Q246" i="76"/>
  <c r="R262" i="76"/>
  <c r="S262" i="76" s="1"/>
  <c r="T262" i="76" s="1"/>
  <c r="Q262" i="76"/>
  <c r="R294" i="76"/>
  <c r="Q294" i="76"/>
  <c r="R326" i="76"/>
  <c r="S326" i="76" s="1"/>
  <c r="T326" i="76" s="1"/>
  <c r="Q326" i="76"/>
  <c r="Q194" i="76"/>
  <c r="R198" i="76"/>
  <c r="S198" i="76" s="1"/>
  <c r="T198" i="76" s="1"/>
  <c r="Q198" i="76"/>
  <c r="Q202" i="76"/>
  <c r="R218" i="76"/>
  <c r="S218" i="76" s="1"/>
  <c r="T218" i="76" s="1"/>
  <c r="Q218" i="76"/>
  <c r="R234" i="76"/>
  <c r="Q234" i="76"/>
  <c r="R250" i="76"/>
  <c r="S250" i="76" s="1"/>
  <c r="T250" i="76" s="1"/>
  <c r="Q250" i="76"/>
  <c r="R266" i="76"/>
  <c r="Q266" i="76"/>
  <c r="R282" i="76"/>
  <c r="S282" i="76" s="1"/>
  <c r="T282" i="76" s="1"/>
  <c r="Q282" i="76"/>
  <c r="R298" i="76"/>
  <c r="Q298" i="76"/>
  <c r="R314" i="76"/>
  <c r="S314" i="76" s="1"/>
  <c r="T314" i="76" s="1"/>
  <c r="Q314" i="76"/>
  <c r="R330" i="76"/>
  <c r="Q330" i="76"/>
  <c r="Q350" i="76"/>
  <c r="R350" i="76"/>
  <c r="Q356" i="76"/>
  <c r="R356" i="76"/>
  <c r="S356" i="76" s="1"/>
  <c r="T356" i="76" s="1"/>
  <c r="R575" i="76"/>
  <c r="S575" i="76" s="1"/>
  <c r="T575" i="76" s="1"/>
  <c r="Q575" i="76"/>
  <c r="Q338" i="76"/>
  <c r="R338" i="76"/>
  <c r="S338" i="76" s="1"/>
  <c r="T338" i="76" s="1"/>
  <c r="R349" i="76"/>
  <c r="S349" i="76" s="1"/>
  <c r="T349" i="76" s="1"/>
  <c r="Q349" i="76"/>
  <c r="Q354" i="76"/>
  <c r="R354" i="76"/>
  <c r="S354" i="76" s="1"/>
  <c r="T354" i="76" s="1"/>
  <c r="R453" i="76"/>
  <c r="S453" i="76" s="1"/>
  <c r="T453" i="76" s="1"/>
  <c r="Q453" i="76"/>
  <c r="R469" i="76"/>
  <c r="Q469" i="76"/>
  <c r="R488" i="76"/>
  <c r="S488" i="76" s="1"/>
  <c r="T488" i="76" s="1"/>
  <c r="Q488" i="76"/>
  <c r="R523" i="76"/>
  <c r="Q523" i="76"/>
  <c r="R563" i="76"/>
  <c r="S563" i="76" s="1"/>
  <c r="T563" i="76" s="1"/>
  <c r="Q563" i="76"/>
  <c r="R635" i="76"/>
  <c r="Q635" i="76"/>
  <c r="Q195" i="76"/>
  <c r="Q199" i="76"/>
  <c r="Q203" i="76"/>
  <c r="Q207" i="76"/>
  <c r="Q211" i="76"/>
  <c r="Q215" i="76"/>
  <c r="Q219" i="76"/>
  <c r="Q223" i="76"/>
  <c r="S223" i="76" s="1"/>
  <c r="T223" i="76" s="1"/>
  <c r="Q227" i="76"/>
  <c r="S227" i="76" s="1"/>
  <c r="T227" i="76" s="1"/>
  <c r="Q231" i="76"/>
  <c r="S231" i="76" s="1"/>
  <c r="T231" i="76" s="1"/>
  <c r="Q235" i="76"/>
  <c r="S235" i="76" s="1"/>
  <c r="T235" i="76" s="1"/>
  <c r="Q239" i="76"/>
  <c r="S239" i="76" s="1"/>
  <c r="T239" i="76" s="1"/>
  <c r="Q243" i="76"/>
  <c r="S243" i="76" s="1"/>
  <c r="T243" i="76" s="1"/>
  <c r="Q247" i="76"/>
  <c r="S247" i="76" s="1"/>
  <c r="T247" i="76" s="1"/>
  <c r="Q251" i="76"/>
  <c r="S251" i="76" s="1"/>
  <c r="T251" i="76" s="1"/>
  <c r="Q255" i="76"/>
  <c r="Q259" i="76"/>
  <c r="S259" i="76" s="1"/>
  <c r="T259" i="76" s="1"/>
  <c r="Q263" i="76"/>
  <c r="S263" i="76" s="1"/>
  <c r="T263" i="76" s="1"/>
  <c r="Q267" i="76"/>
  <c r="S267" i="76" s="1"/>
  <c r="T267" i="76" s="1"/>
  <c r="Q271" i="76"/>
  <c r="S271" i="76" s="1"/>
  <c r="T271" i="76" s="1"/>
  <c r="Q275" i="76"/>
  <c r="Q279" i="76"/>
  <c r="S279" i="76" s="1"/>
  <c r="T279" i="76" s="1"/>
  <c r="Q283" i="76"/>
  <c r="S283" i="76" s="1"/>
  <c r="T283" i="76" s="1"/>
  <c r="Q287" i="76"/>
  <c r="S287" i="76" s="1"/>
  <c r="T287" i="76" s="1"/>
  <c r="Q291" i="76"/>
  <c r="S291" i="76" s="1"/>
  <c r="T291" i="76" s="1"/>
  <c r="Q295" i="76"/>
  <c r="S295" i="76" s="1"/>
  <c r="T295" i="76" s="1"/>
  <c r="Q299" i="76"/>
  <c r="Q303" i="76"/>
  <c r="Q307" i="76"/>
  <c r="Q311" i="76"/>
  <c r="Q315" i="76"/>
  <c r="Q319" i="76"/>
  <c r="S319" i="76" s="1"/>
  <c r="T319" i="76" s="1"/>
  <c r="Q323" i="76"/>
  <c r="S323" i="76" s="1"/>
  <c r="T323" i="76" s="1"/>
  <c r="Q327" i="76"/>
  <c r="S327" i="76" s="1"/>
  <c r="T327" i="76" s="1"/>
  <c r="Q331" i="76"/>
  <c r="S331" i="76" s="1"/>
  <c r="T331" i="76" s="1"/>
  <c r="R337" i="76"/>
  <c r="S337" i="76" s="1"/>
  <c r="T337" i="76" s="1"/>
  <c r="Q337" i="76"/>
  <c r="Q342" i="76"/>
  <c r="R342" i="76"/>
  <c r="R344" i="76"/>
  <c r="S344" i="76" s="1"/>
  <c r="T344" i="76" s="1"/>
  <c r="R353" i="76"/>
  <c r="S353" i="76" s="1"/>
  <c r="T353" i="76" s="1"/>
  <c r="Q353" i="76"/>
  <c r="Q358" i="76"/>
  <c r="R358" i="76"/>
  <c r="S358" i="76" s="1"/>
  <c r="T358" i="76" s="1"/>
  <c r="R360" i="76"/>
  <c r="S360" i="76" s="1"/>
  <c r="T360" i="76" s="1"/>
  <c r="R449" i="76"/>
  <c r="S449" i="76" s="1"/>
  <c r="T449" i="76" s="1"/>
  <c r="Q449" i="76"/>
  <c r="R465" i="76"/>
  <c r="S465" i="76" s="1"/>
  <c r="T465" i="76" s="1"/>
  <c r="Q465" i="76"/>
  <c r="R540" i="76"/>
  <c r="S540" i="76" s="1"/>
  <c r="T540" i="76" s="1"/>
  <c r="Q540" i="76"/>
  <c r="R552" i="76"/>
  <c r="S552" i="76" s="1"/>
  <c r="T552" i="76" s="1"/>
  <c r="Q552" i="76"/>
  <c r="Q581" i="76"/>
  <c r="R581" i="76"/>
  <c r="R619" i="76"/>
  <c r="S619" i="76" s="1"/>
  <c r="T619" i="76" s="1"/>
  <c r="Q619" i="76"/>
  <c r="R341" i="76"/>
  <c r="S341" i="76" s="1"/>
  <c r="T341" i="76" s="1"/>
  <c r="Q341" i="76"/>
  <c r="Q346" i="76"/>
  <c r="R346" i="76"/>
  <c r="R348" i="76"/>
  <c r="S348" i="76" s="1"/>
  <c r="T348" i="76" s="1"/>
  <c r="R357" i="76"/>
  <c r="Q357" i="76"/>
  <c r="R445" i="76"/>
  <c r="S445" i="76" s="1"/>
  <c r="T445" i="76" s="1"/>
  <c r="Q445" i="76"/>
  <c r="R461" i="76"/>
  <c r="Q461" i="76"/>
  <c r="R477" i="76"/>
  <c r="S477" i="76" s="1"/>
  <c r="T477" i="76" s="1"/>
  <c r="Q477" i="76"/>
  <c r="R493" i="76"/>
  <c r="Q493" i="76"/>
  <c r="Q577" i="76"/>
  <c r="R577" i="76"/>
  <c r="R603" i="76"/>
  <c r="Q603" i="76"/>
  <c r="R481" i="76"/>
  <c r="S481" i="76" s="1"/>
  <c r="T481" i="76" s="1"/>
  <c r="Q481" i="76"/>
  <c r="R497" i="76"/>
  <c r="Q497" i="76"/>
  <c r="R527" i="76"/>
  <c r="S527" i="76" s="1"/>
  <c r="T527" i="76" s="1"/>
  <c r="Q527" i="76"/>
  <c r="Q533" i="76"/>
  <c r="R533" i="76"/>
  <c r="S533" i="76" s="1"/>
  <c r="T533" i="76" s="1"/>
  <c r="R556" i="76"/>
  <c r="S556" i="76" s="1"/>
  <c r="T556" i="76" s="1"/>
  <c r="Q556" i="76"/>
  <c r="R579" i="76"/>
  <c r="Q579" i="76"/>
  <c r="R673" i="76"/>
  <c r="S673" i="76" s="1"/>
  <c r="T673" i="76" s="1"/>
  <c r="Q673" i="76"/>
  <c r="Q440" i="76"/>
  <c r="Q444" i="76"/>
  <c r="Q448" i="76"/>
  <c r="Q452" i="76"/>
  <c r="Q456" i="76"/>
  <c r="Q460" i="76"/>
  <c r="Q464" i="76"/>
  <c r="Q468" i="76"/>
  <c r="Q472" i="76"/>
  <c r="Q476" i="76"/>
  <c r="R485" i="76"/>
  <c r="S485" i="76" s="1"/>
  <c r="T485" i="76" s="1"/>
  <c r="Q485" i="76"/>
  <c r="Q492" i="76"/>
  <c r="S492" i="76" s="1"/>
  <c r="T492" i="76" s="1"/>
  <c r="R501" i="76"/>
  <c r="S501" i="76" s="1"/>
  <c r="T501" i="76" s="1"/>
  <c r="Q501" i="76"/>
  <c r="Q524" i="76"/>
  <c r="S524" i="76" s="1"/>
  <c r="T524" i="76" s="1"/>
  <c r="R531" i="76"/>
  <c r="Q531" i="76"/>
  <c r="Q549" i="76"/>
  <c r="R549" i="76"/>
  <c r="Q568" i="76"/>
  <c r="S568" i="76" s="1"/>
  <c r="T568" i="76" s="1"/>
  <c r="R572" i="76"/>
  <c r="S572" i="76" s="1"/>
  <c r="T572" i="76" s="1"/>
  <c r="Q572" i="76"/>
  <c r="Q591" i="76"/>
  <c r="S591" i="76" s="1"/>
  <c r="T591" i="76" s="1"/>
  <c r="R593" i="76"/>
  <c r="S593" i="76" s="1"/>
  <c r="T593" i="76" s="1"/>
  <c r="R595" i="76"/>
  <c r="S595" i="76" s="1"/>
  <c r="T595" i="76" s="1"/>
  <c r="Q595" i="76"/>
  <c r="R611" i="76"/>
  <c r="S611" i="76" s="1"/>
  <c r="T611" i="76" s="1"/>
  <c r="Q611" i="76"/>
  <c r="R627" i="76"/>
  <c r="S627" i="76" s="1"/>
  <c r="T627" i="76" s="1"/>
  <c r="Q627" i="76"/>
  <c r="R643" i="76"/>
  <c r="S643" i="76" s="1"/>
  <c r="T643" i="76" s="1"/>
  <c r="Q643" i="76"/>
  <c r="Q361" i="76"/>
  <c r="R362" i="76"/>
  <c r="S362" i="76" s="1"/>
  <c r="T362" i="76" s="1"/>
  <c r="Q365" i="76"/>
  <c r="S365" i="76" s="1"/>
  <c r="T365" i="76" s="1"/>
  <c r="R366" i="76"/>
  <c r="S366" i="76" s="1"/>
  <c r="T366" i="76" s="1"/>
  <c r="Q369" i="76"/>
  <c r="S369" i="76" s="1"/>
  <c r="T369" i="76" s="1"/>
  <c r="R370" i="76"/>
  <c r="S370" i="76" s="1"/>
  <c r="T370" i="76" s="1"/>
  <c r="Q373" i="76"/>
  <c r="S373" i="76" s="1"/>
  <c r="T373" i="76" s="1"/>
  <c r="R374" i="76"/>
  <c r="S374" i="76" s="1"/>
  <c r="T374" i="76" s="1"/>
  <c r="Q377" i="76"/>
  <c r="S377" i="76" s="1"/>
  <c r="T377" i="76" s="1"/>
  <c r="R378" i="76"/>
  <c r="S378" i="76" s="1"/>
  <c r="T378" i="76" s="1"/>
  <c r="Q381" i="76"/>
  <c r="S381" i="76" s="1"/>
  <c r="T381" i="76" s="1"/>
  <c r="R382" i="76"/>
  <c r="S382" i="76" s="1"/>
  <c r="T382" i="76" s="1"/>
  <c r="Q385" i="76"/>
  <c r="S385" i="76" s="1"/>
  <c r="T385" i="76" s="1"/>
  <c r="R386" i="76"/>
  <c r="S386" i="76" s="1"/>
  <c r="T386" i="76" s="1"/>
  <c r="Q389" i="76"/>
  <c r="S389" i="76" s="1"/>
  <c r="T389" i="76" s="1"/>
  <c r="R390" i="76"/>
  <c r="S390" i="76" s="1"/>
  <c r="T390" i="76" s="1"/>
  <c r="Q393" i="76"/>
  <c r="S393" i="76" s="1"/>
  <c r="T393" i="76" s="1"/>
  <c r="R394" i="76"/>
  <c r="S394" i="76" s="1"/>
  <c r="T394" i="76" s="1"/>
  <c r="Q397" i="76"/>
  <c r="S397" i="76" s="1"/>
  <c r="T397" i="76" s="1"/>
  <c r="R489" i="76"/>
  <c r="Q489" i="76"/>
  <c r="R547" i="76"/>
  <c r="S547" i="76" s="1"/>
  <c r="T547" i="76" s="1"/>
  <c r="Q547" i="76"/>
  <c r="Q565" i="76"/>
  <c r="R565" i="76"/>
  <c r="S565" i="76" s="1"/>
  <c r="T565" i="76" s="1"/>
  <c r="Q584" i="76"/>
  <c r="S584" i="76" s="1"/>
  <c r="T584" i="76" s="1"/>
  <c r="R588" i="76"/>
  <c r="S588" i="76" s="1"/>
  <c r="T588" i="76" s="1"/>
  <c r="Q588" i="76"/>
  <c r="R597" i="76"/>
  <c r="S597" i="76" s="1"/>
  <c r="T597" i="76" s="1"/>
  <c r="R601" i="76"/>
  <c r="S601" i="76" s="1"/>
  <c r="T601" i="76" s="1"/>
  <c r="R605" i="76"/>
  <c r="S605" i="76" s="1"/>
  <c r="T605" i="76" s="1"/>
  <c r="R609" i="76"/>
  <c r="S609" i="76" s="1"/>
  <c r="T609" i="76" s="1"/>
  <c r="R613" i="76"/>
  <c r="S613" i="76" s="1"/>
  <c r="T613" i="76" s="1"/>
  <c r="R617" i="76"/>
  <c r="S617" i="76" s="1"/>
  <c r="T617" i="76" s="1"/>
  <c r="R621" i="76"/>
  <c r="S621" i="76" s="1"/>
  <c r="T621" i="76" s="1"/>
  <c r="R625" i="76"/>
  <c r="S625" i="76" s="1"/>
  <c r="T625" i="76" s="1"/>
  <c r="R629" i="76"/>
  <c r="S629" i="76" s="1"/>
  <c r="T629" i="76" s="1"/>
  <c r="R633" i="76"/>
  <c r="S633" i="76" s="1"/>
  <c r="T633" i="76" s="1"/>
  <c r="R637" i="76"/>
  <c r="S637" i="76" s="1"/>
  <c r="T637" i="76" s="1"/>
  <c r="R641" i="76"/>
  <c r="S641" i="76" s="1"/>
  <c r="T641" i="76" s="1"/>
  <c r="R677" i="76"/>
  <c r="S677" i="76" s="1"/>
  <c r="T677" i="76" s="1"/>
  <c r="Q677" i="76"/>
  <c r="Q672" i="76"/>
  <c r="S672" i="76" s="1"/>
  <c r="T672" i="76" s="1"/>
  <c r="O214" i="76"/>
  <c r="O213" i="76"/>
  <c r="R213" i="76" s="1"/>
  <c r="S213" i="76" s="1"/>
  <c r="T213" i="76" s="1"/>
  <c r="O212" i="76"/>
  <c r="R212" i="76" s="1"/>
  <c r="S212" i="76" s="1"/>
  <c r="T212" i="76" s="1"/>
  <c r="O211" i="76"/>
  <c r="R211" i="76" s="1"/>
  <c r="S211" i="76" s="1"/>
  <c r="T211" i="76" s="1"/>
  <c r="O210" i="76"/>
  <c r="R210" i="76" s="1"/>
  <c r="S210" i="76" s="1"/>
  <c r="T210" i="76" s="1"/>
  <c r="O209" i="76"/>
  <c r="R209" i="76" s="1"/>
  <c r="S209" i="76" s="1"/>
  <c r="T209" i="76" s="1"/>
  <c r="O208" i="76"/>
  <c r="R208" i="76" s="1"/>
  <c r="S208" i="76" s="1"/>
  <c r="T208" i="76" s="1"/>
  <c r="O207" i="76"/>
  <c r="R207" i="76" s="1"/>
  <c r="S207" i="76" s="1"/>
  <c r="T207" i="76" s="1"/>
  <c r="O206" i="76"/>
  <c r="R206" i="76" s="1"/>
  <c r="S206" i="76" s="1"/>
  <c r="T206" i="76" s="1"/>
  <c r="O205" i="76"/>
  <c r="R205" i="76" s="1"/>
  <c r="S205" i="76" s="1"/>
  <c r="T205" i="76" s="1"/>
  <c r="O204" i="76"/>
  <c r="R204" i="76" s="1"/>
  <c r="S204" i="76" s="1"/>
  <c r="T204" i="76" s="1"/>
  <c r="O203" i="76"/>
  <c r="R203" i="76" s="1"/>
  <c r="S203" i="76" s="1"/>
  <c r="T203" i="76" s="1"/>
  <c r="O202" i="76"/>
  <c r="R202" i="76" s="1"/>
  <c r="S202" i="76" s="1"/>
  <c r="T202" i="76" s="1"/>
  <c r="O201" i="76"/>
  <c r="R201" i="76" s="1"/>
  <c r="S201" i="76" s="1"/>
  <c r="T201" i="76" s="1"/>
  <c r="O200" i="76"/>
  <c r="R200" i="76" s="1"/>
  <c r="S200" i="76" s="1"/>
  <c r="T200" i="76" s="1"/>
  <c r="O199" i="76"/>
  <c r="R199" i="76" s="1"/>
  <c r="S199" i="76" s="1"/>
  <c r="T199" i="76" s="1"/>
  <c r="O198" i="76"/>
  <c r="O195" i="76"/>
  <c r="R195" i="76" s="1"/>
  <c r="S195" i="76" s="1"/>
  <c r="T195" i="76" s="1"/>
  <c r="O194" i="76"/>
  <c r="R194" i="76" s="1"/>
  <c r="S194" i="76" s="1"/>
  <c r="T194" i="76" s="1"/>
  <c r="O193" i="76"/>
  <c r="R193" i="76" s="1"/>
  <c r="S193" i="76" s="1"/>
  <c r="T193" i="76" s="1"/>
  <c r="O192" i="76"/>
  <c r="R192" i="76" s="1"/>
  <c r="S192" i="76" s="1"/>
  <c r="T192" i="76" s="1"/>
  <c r="O191" i="76"/>
  <c r="R191" i="76" s="1"/>
  <c r="S191" i="76" s="1"/>
  <c r="T191" i="76" s="1"/>
  <c r="O190" i="76"/>
  <c r="R190" i="76" s="1"/>
  <c r="S190" i="76" s="1"/>
  <c r="T190" i="76" s="1"/>
  <c r="O187" i="76"/>
  <c r="R187" i="76" s="1"/>
  <c r="S187" i="76" s="1"/>
  <c r="T187" i="76" s="1"/>
  <c r="O186" i="76"/>
  <c r="O185" i="76"/>
  <c r="R185" i="76" s="1"/>
  <c r="S185" i="76" s="1"/>
  <c r="T185" i="76" s="1"/>
  <c r="O143" i="76"/>
  <c r="R143" i="76" s="1"/>
  <c r="S143" i="76" s="1"/>
  <c r="T143" i="76" s="1"/>
  <c r="O110" i="76"/>
  <c r="O105" i="76"/>
  <c r="R105" i="76" s="1"/>
  <c r="S105" i="76" s="1"/>
  <c r="T105" i="76" s="1"/>
  <c r="O104" i="76"/>
  <c r="R104" i="76" s="1"/>
  <c r="S104" i="76" s="1"/>
  <c r="T104" i="76" s="1"/>
  <c r="O103" i="76"/>
  <c r="R103" i="76" s="1"/>
  <c r="S103" i="76" s="1"/>
  <c r="T103" i="76" s="1"/>
  <c r="O102" i="76"/>
  <c r="R102" i="76" s="1"/>
  <c r="S102" i="76" s="1"/>
  <c r="T102" i="76" s="1"/>
  <c r="O101" i="76"/>
  <c r="R101" i="76" s="1"/>
  <c r="S101" i="76" s="1"/>
  <c r="T101" i="76" s="1"/>
  <c r="O100" i="76"/>
  <c r="R100" i="76" s="1"/>
  <c r="S100" i="76" s="1"/>
  <c r="T100" i="76" s="1"/>
  <c r="O99" i="76"/>
  <c r="R99" i="76" s="1"/>
  <c r="S99" i="76" s="1"/>
  <c r="T99" i="76" s="1"/>
  <c r="O98" i="76"/>
  <c r="R98" i="76" s="1"/>
  <c r="S98" i="76" s="1"/>
  <c r="T98" i="76" s="1"/>
  <c r="O97" i="76"/>
  <c r="R97" i="76" s="1"/>
  <c r="S97" i="76" s="1"/>
  <c r="T97" i="76" s="1"/>
  <c r="O96" i="76"/>
  <c r="R96" i="76" s="1"/>
  <c r="S96" i="76" s="1"/>
  <c r="T96" i="76" s="1"/>
  <c r="O95" i="76"/>
  <c r="R95" i="76" s="1"/>
  <c r="S95" i="76" s="1"/>
  <c r="T95" i="76" s="1"/>
  <c r="O94" i="76"/>
  <c r="O93" i="76"/>
  <c r="R93" i="76" s="1"/>
  <c r="S93" i="76" s="1"/>
  <c r="T93" i="76" s="1"/>
  <c r="O92" i="76"/>
  <c r="R92" i="76" s="1"/>
  <c r="S92" i="76" s="1"/>
  <c r="T92" i="76" s="1"/>
  <c r="O91" i="76"/>
  <c r="R91" i="76" s="1"/>
  <c r="S91" i="76" s="1"/>
  <c r="T91" i="76" s="1"/>
  <c r="O90" i="76"/>
  <c r="R90" i="76" s="1"/>
  <c r="S90" i="76" s="1"/>
  <c r="T90" i="76" s="1"/>
  <c r="O89" i="76"/>
  <c r="R89" i="76" s="1"/>
  <c r="S89" i="76" s="1"/>
  <c r="T89" i="76" s="1"/>
  <c r="O88" i="76"/>
  <c r="R88" i="76" s="1"/>
  <c r="S88" i="76" s="1"/>
  <c r="T88" i="76" s="1"/>
  <c r="O87" i="76"/>
  <c r="R87" i="76" s="1"/>
  <c r="S87" i="76" s="1"/>
  <c r="T87" i="76" s="1"/>
  <c r="O86" i="76"/>
  <c r="R86" i="76" s="1"/>
  <c r="S86" i="76" s="1"/>
  <c r="T86" i="76" s="1"/>
  <c r="O85" i="76"/>
  <c r="R85" i="76" s="1"/>
  <c r="S85" i="76" s="1"/>
  <c r="T85" i="76" s="1"/>
  <c r="O84" i="76"/>
  <c r="R84" i="76" s="1"/>
  <c r="S84" i="76" s="1"/>
  <c r="T84" i="76" s="1"/>
  <c r="O83" i="76"/>
  <c r="R83" i="76" s="1"/>
  <c r="S83" i="76" s="1"/>
  <c r="T83" i="76" s="1"/>
  <c r="O82" i="76"/>
  <c r="R82" i="76" s="1"/>
  <c r="S82" i="76" s="1"/>
  <c r="T82" i="76" s="1"/>
  <c r="O81" i="76"/>
  <c r="R81" i="76" s="1"/>
  <c r="S81" i="76" s="1"/>
  <c r="T81" i="76" s="1"/>
  <c r="O80" i="76"/>
  <c r="R80" i="76" s="1"/>
  <c r="S80" i="76" s="1"/>
  <c r="T80" i="76" s="1"/>
  <c r="O79" i="76"/>
  <c r="R79" i="76" s="1"/>
  <c r="S79" i="76" s="1"/>
  <c r="T79" i="76" s="1"/>
  <c r="O78" i="76"/>
  <c r="O77" i="76"/>
  <c r="R77" i="76" s="1"/>
  <c r="S77" i="76" s="1"/>
  <c r="T77" i="76" s="1"/>
  <c r="O76" i="76"/>
  <c r="R76" i="76" s="1"/>
  <c r="S76" i="76" s="1"/>
  <c r="T76" i="76" s="1"/>
  <c r="O75" i="76"/>
  <c r="R75" i="76" s="1"/>
  <c r="S75" i="76" s="1"/>
  <c r="T75" i="76" s="1"/>
  <c r="O74" i="76"/>
  <c r="R74" i="76" s="1"/>
  <c r="S74" i="76" s="1"/>
  <c r="T74" i="76" s="1"/>
  <c r="O73" i="76"/>
  <c r="R73" i="76" s="1"/>
  <c r="S73" i="76" s="1"/>
  <c r="T73" i="76" s="1"/>
  <c r="O72" i="76"/>
  <c r="R72" i="76" s="1"/>
  <c r="S72" i="76" s="1"/>
  <c r="T72" i="76" s="1"/>
  <c r="O71" i="76"/>
  <c r="R71" i="76" s="1"/>
  <c r="S71" i="76" s="1"/>
  <c r="T71" i="76" s="1"/>
  <c r="O70" i="76"/>
  <c r="R70" i="76" s="1"/>
  <c r="S70" i="76" s="1"/>
  <c r="T70" i="76" s="1"/>
  <c r="O69" i="76"/>
  <c r="R69" i="76" s="1"/>
  <c r="S69" i="76" s="1"/>
  <c r="T69" i="76" s="1"/>
  <c r="O68" i="76"/>
  <c r="R68" i="76" s="1"/>
  <c r="S68" i="76" s="1"/>
  <c r="T68" i="76" s="1"/>
  <c r="O67" i="76"/>
  <c r="R67" i="76" s="1"/>
  <c r="S67" i="76" s="1"/>
  <c r="T67" i="76" s="1"/>
  <c r="O66" i="76"/>
  <c r="R66" i="76" s="1"/>
  <c r="S66" i="76" s="1"/>
  <c r="T66" i="76" s="1"/>
  <c r="O65" i="76"/>
  <c r="R65" i="76" s="1"/>
  <c r="S65" i="76" s="1"/>
  <c r="T65" i="76" s="1"/>
  <c r="O64" i="76"/>
  <c r="R64" i="76" s="1"/>
  <c r="S64" i="76" s="1"/>
  <c r="T64" i="76" s="1"/>
  <c r="O63" i="76"/>
  <c r="R63" i="76" s="1"/>
  <c r="S63" i="76" s="1"/>
  <c r="T63" i="76" s="1"/>
  <c r="O62" i="76"/>
  <c r="R62" i="76" s="1"/>
  <c r="S62" i="76" s="1"/>
  <c r="T62" i="76" s="1"/>
  <c r="O61" i="76"/>
  <c r="R61" i="76" s="1"/>
  <c r="S61" i="76" s="1"/>
  <c r="T61" i="76" s="1"/>
  <c r="O60" i="76"/>
  <c r="R60" i="76" s="1"/>
  <c r="S60" i="76" s="1"/>
  <c r="T60" i="76" s="1"/>
  <c r="O59" i="76"/>
  <c r="R59" i="76" s="1"/>
  <c r="S59" i="76" s="1"/>
  <c r="T59" i="76" s="1"/>
  <c r="O58" i="76"/>
  <c r="R58" i="76" s="1"/>
  <c r="S58" i="76" s="1"/>
  <c r="T58" i="76" s="1"/>
  <c r="O57" i="76"/>
  <c r="R57" i="76" s="1"/>
  <c r="S57" i="76" s="1"/>
  <c r="T57" i="76" s="1"/>
  <c r="O56" i="76"/>
  <c r="R56" i="76" s="1"/>
  <c r="S56" i="76" s="1"/>
  <c r="T56" i="76" s="1"/>
  <c r="O55" i="76"/>
  <c r="R55" i="76" s="1"/>
  <c r="S55" i="76" s="1"/>
  <c r="T55" i="76" s="1"/>
  <c r="O54" i="76"/>
  <c r="R54" i="76" s="1"/>
  <c r="S54" i="76" s="1"/>
  <c r="T54" i="76" s="1"/>
  <c r="O53" i="76"/>
  <c r="R53" i="76" s="1"/>
  <c r="S53" i="76" s="1"/>
  <c r="T53" i="76" s="1"/>
  <c r="O52" i="76"/>
  <c r="R52" i="76" s="1"/>
  <c r="S52" i="76" s="1"/>
  <c r="T52" i="76" s="1"/>
  <c r="O51" i="76"/>
  <c r="R51" i="76" s="1"/>
  <c r="S51" i="76" s="1"/>
  <c r="T51" i="76" s="1"/>
  <c r="O50" i="76"/>
  <c r="R50" i="76" s="1"/>
  <c r="S50" i="76" s="1"/>
  <c r="T50" i="76" s="1"/>
  <c r="O49" i="76"/>
  <c r="R49" i="76" s="1"/>
  <c r="S49" i="76" s="1"/>
  <c r="T49" i="76" s="1"/>
  <c r="O48" i="76"/>
  <c r="R48" i="76" s="1"/>
  <c r="S48" i="76" s="1"/>
  <c r="T48" i="76" s="1"/>
  <c r="O47" i="76"/>
  <c r="R47" i="76" s="1"/>
  <c r="S47" i="76" s="1"/>
  <c r="T47" i="76" s="1"/>
  <c r="O46" i="76"/>
  <c r="R46" i="76" s="1"/>
  <c r="S46" i="76" s="1"/>
  <c r="T46" i="76" s="1"/>
  <c r="O45" i="76"/>
  <c r="R45" i="76" s="1"/>
  <c r="S45" i="76" s="1"/>
  <c r="T45" i="76" s="1"/>
  <c r="O44" i="76"/>
  <c r="R44" i="76" s="1"/>
  <c r="S44" i="76" s="1"/>
  <c r="T44" i="76" s="1"/>
  <c r="O43" i="76"/>
  <c r="R43" i="76" s="1"/>
  <c r="S43" i="76" s="1"/>
  <c r="T43" i="76" s="1"/>
  <c r="O42" i="76"/>
  <c r="R42" i="76" s="1"/>
  <c r="S42" i="76" s="1"/>
  <c r="T42" i="76" s="1"/>
  <c r="O41" i="76"/>
  <c r="R41" i="76" s="1"/>
  <c r="S41" i="76" s="1"/>
  <c r="T41" i="76" s="1"/>
  <c r="O40" i="76"/>
  <c r="R40" i="76" s="1"/>
  <c r="S40" i="76" s="1"/>
  <c r="T40" i="76" s="1"/>
  <c r="O39" i="76"/>
  <c r="R39" i="76" s="1"/>
  <c r="S39" i="76" s="1"/>
  <c r="T39" i="76" s="1"/>
  <c r="O38" i="76"/>
  <c r="R38" i="76" s="1"/>
  <c r="S38" i="76" s="1"/>
  <c r="T38" i="76" s="1"/>
  <c r="O37" i="76"/>
  <c r="R37" i="76" s="1"/>
  <c r="S37" i="76" s="1"/>
  <c r="T37" i="76" s="1"/>
  <c r="O36" i="76"/>
  <c r="R36" i="76" s="1"/>
  <c r="S36" i="76" s="1"/>
  <c r="T36" i="76" s="1"/>
  <c r="O35" i="76"/>
  <c r="R35" i="76" s="1"/>
  <c r="S35" i="76" s="1"/>
  <c r="T35" i="76" s="1"/>
  <c r="O34" i="76"/>
  <c r="R34" i="76" s="1"/>
  <c r="S34" i="76" s="1"/>
  <c r="T34" i="76" s="1"/>
  <c r="O33" i="76"/>
  <c r="R33" i="76" s="1"/>
  <c r="S33" i="76" s="1"/>
  <c r="T33" i="76" s="1"/>
  <c r="O32" i="76"/>
  <c r="R32" i="76" s="1"/>
  <c r="S32" i="76" s="1"/>
  <c r="T32" i="76" s="1"/>
  <c r="O31" i="76"/>
  <c r="R31" i="76" s="1"/>
  <c r="S31" i="76" s="1"/>
  <c r="T31" i="76" s="1"/>
  <c r="O30" i="76"/>
  <c r="R30" i="76" s="1"/>
  <c r="S30" i="76" s="1"/>
  <c r="T30" i="76" s="1"/>
  <c r="O29" i="76"/>
  <c r="R29" i="76" s="1"/>
  <c r="S29" i="76" s="1"/>
  <c r="T29" i="76" s="1"/>
  <c r="O28" i="76"/>
  <c r="R28" i="76" s="1"/>
  <c r="S28" i="76" s="1"/>
  <c r="T28" i="76" s="1"/>
  <c r="O27" i="76"/>
  <c r="R27" i="76" s="1"/>
  <c r="S27" i="76" s="1"/>
  <c r="T27" i="76" s="1"/>
  <c r="O26" i="76"/>
  <c r="R26" i="76" s="1"/>
  <c r="S26" i="76" s="1"/>
  <c r="T26" i="76" s="1"/>
  <c r="O25" i="76"/>
  <c r="R25" i="76" s="1"/>
  <c r="S25" i="76" s="1"/>
  <c r="T25" i="76" s="1"/>
  <c r="O24" i="76"/>
  <c r="R24" i="76" s="1"/>
  <c r="S24" i="76" s="1"/>
  <c r="T24" i="76" s="1"/>
  <c r="O23" i="76"/>
  <c r="R23" i="76" s="1"/>
  <c r="S23" i="76" s="1"/>
  <c r="T23" i="76" s="1"/>
  <c r="R110" i="71"/>
  <c r="R94" i="71"/>
  <c r="R30" i="71"/>
  <c r="R14" i="71"/>
  <c r="Q125" i="71"/>
  <c r="Q121" i="71"/>
  <c r="Q117" i="71"/>
  <c r="Q109" i="71"/>
  <c r="Q105" i="71"/>
  <c r="Q93" i="71"/>
  <c r="Q89" i="71"/>
  <c r="Q77" i="71"/>
  <c r="Q73" i="71"/>
  <c r="Q61" i="71"/>
  <c r="Q57" i="71"/>
  <c r="Q45" i="71"/>
  <c r="Q41" i="71"/>
  <c r="Q29" i="71"/>
  <c r="Q25" i="71"/>
  <c r="Q13" i="71"/>
  <c r="Q9" i="71"/>
  <c r="P162" i="71"/>
  <c r="Q162" i="71" s="1"/>
  <c r="P161" i="71"/>
  <c r="P160" i="71"/>
  <c r="P159" i="71"/>
  <c r="P158" i="71"/>
  <c r="Q158" i="71" s="1"/>
  <c r="P157" i="71"/>
  <c r="P156" i="71"/>
  <c r="P155" i="71"/>
  <c r="P154" i="71"/>
  <c r="Q154" i="71" s="1"/>
  <c r="P153" i="71"/>
  <c r="P152" i="71"/>
  <c r="R152" i="71" s="1"/>
  <c r="P151" i="71"/>
  <c r="P150" i="71"/>
  <c r="Q150" i="71" s="1"/>
  <c r="P149" i="71"/>
  <c r="P148" i="71"/>
  <c r="R148" i="71" s="1"/>
  <c r="P147" i="71"/>
  <c r="P146" i="71"/>
  <c r="Q146" i="71" s="1"/>
  <c r="P145" i="71"/>
  <c r="P144" i="71"/>
  <c r="R144" i="71" s="1"/>
  <c r="P143" i="71"/>
  <c r="R143" i="71" s="1"/>
  <c r="P142" i="71"/>
  <c r="Q142" i="71" s="1"/>
  <c r="P141" i="71"/>
  <c r="P140" i="71"/>
  <c r="R140" i="71" s="1"/>
  <c r="P139" i="71"/>
  <c r="P138" i="71"/>
  <c r="Q138" i="71" s="1"/>
  <c r="P137" i="71"/>
  <c r="P136" i="71"/>
  <c r="R136" i="71" s="1"/>
  <c r="P135" i="71"/>
  <c r="R135" i="71" s="1"/>
  <c r="P134" i="71"/>
  <c r="Q134" i="71" s="1"/>
  <c r="P133" i="71"/>
  <c r="P132" i="71"/>
  <c r="P131" i="71"/>
  <c r="P130" i="71"/>
  <c r="P129" i="71"/>
  <c r="Q129" i="71" s="1"/>
  <c r="P128" i="71"/>
  <c r="P127" i="71"/>
  <c r="P126" i="71"/>
  <c r="Q126" i="71" s="1"/>
  <c r="P125" i="71"/>
  <c r="P124" i="71"/>
  <c r="P123" i="71"/>
  <c r="P122" i="71"/>
  <c r="P121" i="71"/>
  <c r="P120" i="71"/>
  <c r="P119" i="71"/>
  <c r="P118" i="71"/>
  <c r="P117" i="71"/>
  <c r="P116" i="71"/>
  <c r="P115" i="71"/>
  <c r="P114" i="71"/>
  <c r="P113" i="71"/>
  <c r="Q113" i="71" s="1"/>
  <c r="P112" i="71"/>
  <c r="R112" i="71" s="1"/>
  <c r="P111" i="71"/>
  <c r="P110" i="71"/>
  <c r="Q110" i="71" s="1"/>
  <c r="P109" i="71"/>
  <c r="R109" i="71" s="1"/>
  <c r="P108" i="71"/>
  <c r="R108" i="71" s="1"/>
  <c r="P107" i="71"/>
  <c r="P106" i="71"/>
  <c r="R106" i="71" s="1"/>
  <c r="P105" i="71"/>
  <c r="R105" i="71" s="1"/>
  <c r="P104" i="71"/>
  <c r="R104" i="71" s="1"/>
  <c r="P103" i="71"/>
  <c r="P102" i="71"/>
  <c r="R102" i="71" s="1"/>
  <c r="P101" i="71"/>
  <c r="R101" i="71" s="1"/>
  <c r="P100" i="71"/>
  <c r="R100" i="71" s="1"/>
  <c r="P99" i="71"/>
  <c r="P98" i="71"/>
  <c r="R98" i="71" s="1"/>
  <c r="P97" i="71"/>
  <c r="R97" i="71" s="1"/>
  <c r="P96" i="71"/>
  <c r="R96" i="71" s="1"/>
  <c r="P95" i="71"/>
  <c r="P94" i="71"/>
  <c r="Q94" i="71" s="1"/>
  <c r="P93" i="71"/>
  <c r="R93" i="71" s="1"/>
  <c r="P92" i="71"/>
  <c r="R92" i="71" s="1"/>
  <c r="P91" i="71"/>
  <c r="P90" i="71"/>
  <c r="R90" i="71" s="1"/>
  <c r="P89" i="71"/>
  <c r="R89" i="71" s="1"/>
  <c r="P88" i="71"/>
  <c r="R88" i="71" s="1"/>
  <c r="P87" i="71"/>
  <c r="P86" i="71"/>
  <c r="P85" i="71"/>
  <c r="Q85" i="71" s="1"/>
  <c r="P84" i="71"/>
  <c r="P83" i="71"/>
  <c r="P82" i="71"/>
  <c r="P81" i="71"/>
  <c r="Q81" i="71" s="1"/>
  <c r="P80" i="71"/>
  <c r="P79" i="71"/>
  <c r="P78" i="71"/>
  <c r="Q78" i="71" s="1"/>
  <c r="P77" i="71"/>
  <c r="P76" i="71"/>
  <c r="R76" i="71" s="1"/>
  <c r="P75" i="71"/>
  <c r="P74" i="71"/>
  <c r="R74" i="71" s="1"/>
  <c r="P73" i="71"/>
  <c r="R73" i="71" s="1"/>
  <c r="P72" i="71"/>
  <c r="P71" i="71"/>
  <c r="P70" i="71"/>
  <c r="P69" i="71"/>
  <c r="R69" i="71" s="1"/>
  <c r="P68" i="71"/>
  <c r="P67" i="71"/>
  <c r="P66" i="71"/>
  <c r="R66" i="71" s="1"/>
  <c r="P65" i="71"/>
  <c r="R65" i="71" s="1"/>
  <c r="P64" i="71"/>
  <c r="R64" i="71" s="1"/>
  <c r="P63" i="71"/>
  <c r="P62" i="71"/>
  <c r="Q62" i="71" s="1"/>
  <c r="P61" i="71"/>
  <c r="P60" i="71"/>
  <c r="R60" i="71" s="1"/>
  <c r="P59" i="71"/>
  <c r="P58" i="71"/>
  <c r="R58" i="71" s="1"/>
  <c r="P57" i="71"/>
  <c r="R57" i="71" s="1"/>
  <c r="P56" i="71"/>
  <c r="R56" i="71" s="1"/>
  <c r="P55" i="71"/>
  <c r="P54" i="71"/>
  <c r="R54" i="71" s="1"/>
  <c r="P53" i="71"/>
  <c r="Q53" i="71" s="1"/>
  <c r="P52" i="71"/>
  <c r="R52" i="71" s="1"/>
  <c r="P51" i="71"/>
  <c r="P50" i="71"/>
  <c r="R50" i="71" s="1"/>
  <c r="P49" i="71"/>
  <c r="R49" i="71" s="1"/>
  <c r="P48" i="71"/>
  <c r="R48" i="71" s="1"/>
  <c r="P47" i="71"/>
  <c r="P46" i="71"/>
  <c r="Q46" i="71" s="1"/>
  <c r="P45" i="71"/>
  <c r="R45" i="71" s="1"/>
  <c r="P44" i="71"/>
  <c r="R44" i="71" s="1"/>
  <c r="P43" i="71"/>
  <c r="P42" i="71"/>
  <c r="R42" i="71" s="1"/>
  <c r="P41" i="71"/>
  <c r="R41" i="71" s="1"/>
  <c r="P40" i="71"/>
  <c r="R40" i="71" s="1"/>
  <c r="P39" i="71"/>
  <c r="P38" i="71"/>
  <c r="R38" i="71" s="1"/>
  <c r="P37" i="71"/>
  <c r="R37" i="71" s="1"/>
  <c r="P36" i="71"/>
  <c r="R36" i="71" s="1"/>
  <c r="P35" i="71"/>
  <c r="P34" i="71"/>
  <c r="R34" i="71" s="1"/>
  <c r="P33" i="71"/>
  <c r="R33" i="71" s="1"/>
  <c r="P32" i="71"/>
  <c r="P31" i="71"/>
  <c r="P30" i="71"/>
  <c r="Q30" i="71" s="1"/>
  <c r="P29" i="71"/>
  <c r="R29" i="71" s="1"/>
  <c r="P28" i="71"/>
  <c r="P27" i="71"/>
  <c r="P26" i="71"/>
  <c r="R26" i="71" s="1"/>
  <c r="P25" i="71"/>
  <c r="R25" i="71" s="1"/>
  <c r="P24" i="71"/>
  <c r="P23" i="71"/>
  <c r="P22" i="71"/>
  <c r="R22" i="71" s="1"/>
  <c r="P21" i="71"/>
  <c r="R21" i="71" s="1"/>
  <c r="P20" i="71"/>
  <c r="P19" i="71"/>
  <c r="P18" i="71"/>
  <c r="R18" i="71" s="1"/>
  <c r="P17" i="71"/>
  <c r="R17" i="71" s="1"/>
  <c r="P16" i="71"/>
  <c r="P15" i="71"/>
  <c r="P14" i="71"/>
  <c r="Q14" i="71" s="1"/>
  <c r="P13" i="71"/>
  <c r="R13" i="71" s="1"/>
  <c r="P12" i="71"/>
  <c r="P11" i="71"/>
  <c r="P10" i="71"/>
  <c r="R10" i="71" s="1"/>
  <c r="P9" i="71"/>
  <c r="R9" i="71" s="1"/>
  <c r="O87" i="71"/>
  <c r="O86" i="71"/>
  <c r="O85" i="71"/>
  <c r="O84" i="71"/>
  <c r="O83" i="71"/>
  <c r="O82" i="71"/>
  <c r="O81" i="71"/>
  <c r="O110" i="71"/>
  <c r="O113" i="71"/>
  <c r="O122" i="71"/>
  <c r="O121" i="71"/>
  <c r="O120" i="71"/>
  <c r="O119" i="71"/>
  <c r="O118" i="71"/>
  <c r="O117" i="71"/>
  <c r="O116" i="71"/>
  <c r="O115" i="71"/>
  <c r="O114" i="71"/>
  <c r="O123" i="71"/>
  <c r="O125" i="71"/>
  <c r="O124" i="71"/>
  <c r="O126" i="71"/>
  <c r="R126" i="71" s="1"/>
  <c r="S126" i="71" s="1"/>
  <c r="T126" i="71" s="1"/>
  <c r="O128" i="71"/>
  <c r="O127" i="71"/>
  <c r="O129" i="71"/>
  <c r="O134" i="71"/>
  <c r="O133" i="71"/>
  <c r="O132" i="71"/>
  <c r="O131" i="71"/>
  <c r="O130" i="71"/>
  <c r="O135" i="71"/>
  <c r="O80" i="71"/>
  <c r="O79" i="71"/>
  <c r="O78" i="71"/>
  <c r="R78" i="71" s="1"/>
  <c r="S78" i="71" s="1"/>
  <c r="T78" i="71" s="1"/>
  <c r="O77" i="71"/>
  <c r="O72" i="71"/>
  <c r="O70" i="71"/>
  <c r="O71" i="71"/>
  <c r="O68" i="71"/>
  <c r="O63" i="71"/>
  <c r="O61" i="71"/>
  <c r="O55" i="71"/>
  <c r="O53" i="71"/>
  <c r="O32" i="71"/>
  <c r="S361" i="76" l="1"/>
  <c r="T361" i="76" s="1"/>
  <c r="Q17" i="71"/>
  <c r="Q33" i="71"/>
  <c r="Q49" i="71"/>
  <c r="Q65" i="71"/>
  <c r="Q97" i="71"/>
  <c r="R46" i="71"/>
  <c r="R142" i="71"/>
  <c r="S142" i="71" s="1"/>
  <c r="T142" i="71" s="1"/>
  <c r="S489" i="76"/>
  <c r="T489" i="76" s="1"/>
  <c r="S531" i="76"/>
  <c r="T531" i="76" s="1"/>
  <c r="S579" i="76"/>
  <c r="T579" i="76" s="1"/>
  <c r="S497" i="76"/>
  <c r="T497" i="76" s="1"/>
  <c r="S603" i="76"/>
  <c r="T603" i="76" s="1"/>
  <c r="S493" i="76"/>
  <c r="T493" i="76" s="1"/>
  <c r="S461" i="76"/>
  <c r="T461" i="76" s="1"/>
  <c r="S357" i="76"/>
  <c r="T357" i="76" s="1"/>
  <c r="S581" i="76"/>
  <c r="T581" i="76" s="1"/>
  <c r="S342" i="76"/>
  <c r="T342" i="76" s="1"/>
  <c r="S635" i="76"/>
  <c r="T635" i="76" s="1"/>
  <c r="S523" i="76"/>
  <c r="T523" i="76" s="1"/>
  <c r="S469" i="76"/>
  <c r="T469" i="76" s="1"/>
  <c r="S330" i="76"/>
  <c r="T330" i="76" s="1"/>
  <c r="S298" i="76"/>
  <c r="T298" i="76" s="1"/>
  <c r="S266" i="76"/>
  <c r="T266" i="76" s="1"/>
  <c r="S234" i="76"/>
  <c r="T234" i="76" s="1"/>
  <c r="S294" i="76"/>
  <c r="T294" i="76" s="1"/>
  <c r="S246" i="76"/>
  <c r="T246" i="76" s="1"/>
  <c r="S166" i="76"/>
  <c r="T166" i="76" s="1"/>
  <c r="S457" i="76"/>
  <c r="T457" i="76" s="1"/>
  <c r="S345" i="76"/>
  <c r="T345" i="76" s="1"/>
  <c r="S278" i="76"/>
  <c r="T278" i="76" s="1"/>
  <c r="S174" i="76"/>
  <c r="T174" i="76" s="1"/>
  <c r="S306" i="76"/>
  <c r="T306" i="76" s="1"/>
  <c r="S274" i="76"/>
  <c r="T274" i="76" s="1"/>
  <c r="S242" i="76"/>
  <c r="T242" i="76" s="1"/>
  <c r="S334" i="76"/>
  <c r="T334" i="76" s="1"/>
  <c r="T172" i="74"/>
  <c r="U172" i="74" s="1"/>
  <c r="T111" i="74"/>
  <c r="U111" i="74" s="1"/>
  <c r="T163" i="74"/>
  <c r="U163" i="74" s="1"/>
  <c r="T171" i="74"/>
  <c r="U171" i="74" s="1"/>
  <c r="T123" i="74"/>
  <c r="U123" i="74" s="1"/>
  <c r="T9" i="74"/>
  <c r="U9" i="74" s="1"/>
  <c r="S535" i="76"/>
  <c r="T535" i="76" s="1"/>
  <c r="S476" i="76"/>
  <c r="T476" i="76" s="1"/>
  <c r="S444" i="76"/>
  <c r="T444" i="76" s="1"/>
  <c r="S299" i="76"/>
  <c r="T299" i="76" s="1"/>
  <c r="S219" i="76"/>
  <c r="T219" i="76" s="1"/>
  <c r="S472" i="76"/>
  <c r="T472" i="76" s="1"/>
  <c r="S440" i="76"/>
  <c r="T440" i="76" s="1"/>
  <c r="S157" i="76"/>
  <c r="T157" i="76" s="1"/>
  <c r="S144" i="76"/>
  <c r="T144" i="76" s="1"/>
  <c r="S131" i="76"/>
  <c r="T131" i="76" s="1"/>
  <c r="S132" i="76"/>
  <c r="T132" i="76" s="1"/>
  <c r="S424" i="76"/>
  <c r="T424" i="76" s="1"/>
  <c r="S127" i="76"/>
  <c r="T127" i="76" s="1"/>
  <c r="S111" i="76"/>
  <c r="T111" i="76" s="1"/>
  <c r="S347" i="76"/>
  <c r="T347" i="76" s="1"/>
  <c r="S161" i="76"/>
  <c r="T161" i="76" s="1"/>
  <c r="S123" i="76"/>
  <c r="T123" i="76" s="1"/>
  <c r="Q21" i="71"/>
  <c r="Q37" i="71"/>
  <c r="Q69" i="71"/>
  <c r="Q101" i="71"/>
  <c r="Q152" i="71"/>
  <c r="R62" i="71"/>
  <c r="S62" i="71" s="1"/>
  <c r="T62" i="71" s="1"/>
  <c r="R158" i="71"/>
  <c r="S549" i="76"/>
  <c r="T549" i="76" s="1"/>
  <c r="S577" i="76"/>
  <c r="T577" i="76" s="1"/>
  <c r="S350" i="76"/>
  <c r="T350" i="76" s="1"/>
  <c r="S464" i="76"/>
  <c r="T464" i="76" s="1"/>
  <c r="S452" i="76"/>
  <c r="T452" i="76" s="1"/>
  <c r="S255" i="76"/>
  <c r="T255" i="76" s="1"/>
  <c r="S583" i="76"/>
  <c r="T583" i="76" s="1"/>
  <c r="S307" i="76"/>
  <c r="T307" i="76" s="1"/>
  <c r="S275" i="76"/>
  <c r="T275" i="76" s="1"/>
  <c r="S408" i="76"/>
  <c r="T408" i="76" s="1"/>
  <c r="S475" i="76"/>
  <c r="T475" i="76" s="1"/>
  <c r="S169" i="76"/>
  <c r="T169" i="76" s="1"/>
  <c r="S107" i="76"/>
  <c r="T107" i="76" s="1"/>
  <c r="S346" i="76"/>
  <c r="T346" i="76" s="1"/>
  <c r="S340" i="76"/>
  <c r="T340" i="76" s="1"/>
  <c r="S675" i="76"/>
  <c r="T675" i="76" s="1"/>
  <c r="S573" i="76"/>
  <c r="T573" i="76" s="1"/>
  <c r="S553" i="76"/>
  <c r="T553" i="76" s="1"/>
  <c r="S460" i="76"/>
  <c r="T460" i="76" s="1"/>
  <c r="S311" i="76"/>
  <c r="T311" i="76" s="1"/>
  <c r="S215" i="76"/>
  <c r="T215" i="76" s="1"/>
  <c r="S448" i="76"/>
  <c r="T448" i="76" s="1"/>
  <c r="S596" i="76"/>
  <c r="T596" i="76" s="1"/>
  <c r="S541" i="76"/>
  <c r="T541" i="76" s="1"/>
  <c r="S468" i="76"/>
  <c r="T468" i="76" s="1"/>
  <c r="S303" i="76"/>
  <c r="T303" i="76" s="1"/>
  <c r="S529" i="76"/>
  <c r="T529" i="76" s="1"/>
  <c r="S456" i="76"/>
  <c r="T456" i="76" s="1"/>
  <c r="S173" i="76"/>
  <c r="T173" i="76" s="1"/>
  <c r="S112" i="76"/>
  <c r="T112" i="76" s="1"/>
  <c r="S443" i="76"/>
  <c r="T443" i="76" s="1"/>
  <c r="S305" i="76"/>
  <c r="T305" i="76" s="1"/>
  <c r="S177" i="76"/>
  <c r="T177" i="76" s="1"/>
  <c r="S155" i="76"/>
  <c r="T155" i="76" s="1"/>
  <c r="R16" i="71"/>
  <c r="Q16" i="71"/>
  <c r="R24" i="71"/>
  <c r="Q24" i="71"/>
  <c r="S14" i="71"/>
  <c r="T14" i="71" s="1"/>
  <c r="R12" i="71"/>
  <c r="Q12" i="71"/>
  <c r="R20" i="71"/>
  <c r="Q20" i="71"/>
  <c r="R28" i="71"/>
  <c r="Q28" i="71"/>
  <c r="R70" i="71"/>
  <c r="R82" i="71"/>
  <c r="R86" i="71"/>
  <c r="R114" i="71"/>
  <c r="R118" i="71"/>
  <c r="R122" i="71"/>
  <c r="R130" i="71"/>
  <c r="Q135" i="71"/>
  <c r="S135" i="71" s="1"/>
  <c r="T135" i="71" s="1"/>
  <c r="S30" i="71"/>
  <c r="T30" i="71" s="1"/>
  <c r="S94" i="71"/>
  <c r="T94" i="71" s="1"/>
  <c r="S158" i="71"/>
  <c r="T158" i="71" s="1"/>
  <c r="R11" i="71"/>
  <c r="Q11" i="71"/>
  <c r="R15" i="71"/>
  <c r="Q15" i="71"/>
  <c r="R19" i="71"/>
  <c r="S19" i="71" s="1"/>
  <c r="T19" i="71" s="1"/>
  <c r="Q19" i="71"/>
  <c r="R23" i="71"/>
  <c r="Q23" i="71"/>
  <c r="R27" i="71"/>
  <c r="S27" i="71" s="1"/>
  <c r="T27" i="71" s="1"/>
  <c r="Q27" i="71"/>
  <c r="R31" i="71"/>
  <c r="Q31" i="71"/>
  <c r="R35" i="71"/>
  <c r="S35" i="71" s="1"/>
  <c r="T35" i="71" s="1"/>
  <c r="Q35" i="71"/>
  <c r="R39" i="71"/>
  <c r="Q39" i="71"/>
  <c r="R43" i="71"/>
  <c r="S43" i="71" s="1"/>
  <c r="T43" i="71" s="1"/>
  <c r="Q43" i="71"/>
  <c r="R47" i="71"/>
  <c r="Q47" i="71"/>
  <c r="R51" i="71"/>
  <c r="S51" i="71" s="1"/>
  <c r="T51" i="71" s="1"/>
  <c r="Q51" i="71"/>
  <c r="R55" i="71"/>
  <c r="Q55" i="71"/>
  <c r="R59" i="71"/>
  <c r="S59" i="71" s="1"/>
  <c r="T59" i="71" s="1"/>
  <c r="Q59" i="71"/>
  <c r="R63" i="71"/>
  <c r="Q63" i="71"/>
  <c r="R67" i="71"/>
  <c r="S67" i="71" s="1"/>
  <c r="T67" i="71" s="1"/>
  <c r="Q67" i="71"/>
  <c r="R71" i="71"/>
  <c r="Q71" i="71"/>
  <c r="R75" i="71"/>
  <c r="S75" i="71" s="1"/>
  <c r="T75" i="71" s="1"/>
  <c r="Q75" i="71"/>
  <c r="R79" i="71"/>
  <c r="Q79" i="71"/>
  <c r="R83" i="71"/>
  <c r="S83" i="71" s="1"/>
  <c r="T83" i="71" s="1"/>
  <c r="Q83" i="71"/>
  <c r="R87" i="71"/>
  <c r="Q87" i="71"/>
  <c r="R91" i="71"/>
  <c r="S91" i="71" s="1"/>
  <c r="T91" i="71" s="1"/>
  <c r="Q91" i="71"/>
  <c r="R95" i="71"/>
  <c r="Q95" i="71"/>
  <c r="R99" i="71"/>
  <c r="S99" i="71" s="1"/>
  <c r="T99" i="71" s="1"/>
  <c r="Q99" i="71"/>
  <c r="R103" i="71"/>
  <c r="Q103" i="71"/>
  <c r="R107" i="71"/>
  <c r="S107" i="71" s="1"/>
  <c r="T107" i="71" s="1"/>
  <c r="Q107" i="71"/>
  <c r="R111" i="71"/>
  <c r="Q111" i="71"/>
  <c r="R115" i="71"/>
  <c r="S115" i="71" s="1"/>
  <c r="T115" i="71" s="1"/>
  <c r="Q115" i="71"/>
  <c r="R119" i="71"/>
  <c r="Q119" i="71"/>
  <c r="R123" i="71"/>
  <c r="S123" i="71" s="1"/>
  <c r="T123" i="71" s="1"/>
  <c r="Q123" i="71"/>
  <c r="R127" i="71"/>
  <c r="Q127" i="71"/>
  <c r="R131" i="71"/>
  <c r="S131" i="71" s="1"/>
  <c r="T131" i="71" s="1"/>
  <c r="Q131" i="71"/>
  <c r="R139" i="71"/>
  <c r="Q139" i="71"/>
  <c r="R147" i="71"/>
  <c r="S147" i="71" s="1"/>
  <c r="T147" i="71" s="1"/>
  <c r="Q147" i="71"/>
  <c r="Q151" i="71"/>
  <c r="R151" i="71"/>
  <c r="Q155" i="71"/>
  <c r="R155" i="71"/>
  <c r="R159" i="71"/>
  <c r="Q159" i="71"/>
  <c r="Q143" i="71"/>
  <c r="S143" i="71" s="1"/>
  <c r="T143" i="71" s="1"/>
  <c r="S46" i="71"/>
  <c r="T46" i="71" s="1"/>
  <c r="S110" i="71"/>
  <c r="T110" i="71" s="1"/>
  <c r="R32" i="71"/>
  <c r="R68" i="71"/>
  <c r="R72" i="71"/>
  <c r="R80" i="71"/>
  <c r="R84" i="71"/>
  <c r="R116" i="71"/>
  <c r="R120" i="71"/>
  <c r="R124" i="71"/>
  <c r="R128" i="71"/>
  <c r="R132" i="71"/>
  <c r="S152" i="71"/>
  <c r="T152" i="71" s="1"/>
  <c r="Q156" i="71"/>
  <c r="R156" i="71"/>
  <c r="R160" i="71"/>
  <c r="Q160" i="71"/>
  <c r="Q10" i="71"/>
  <c r="S10" i="71" s="1"/>
  <c r="T10" i="71" s="1"/>
  <c r="Q18" i="71"/>
  <c r="S18" i="71" s="1"/>
  <c r="T18" i="71" s="1"/>
  <c r="Q22" i="71"/>
  <c r="S22" i="71" s="1"/>
  <c r="T22" i="71" s="1"/>
  <c r="Q26" i="71"/>
  <c r="S26" i="71" s="1"/>
  <c r="T26" i="71" s="1"/>
  <c r="Q34" i="71"/>
  <c r="S34" i="71" s="1"/>
  <c r="T34" i="71" s="1"/>
  <c r="Q38" i="71"/>
  <c r="S38" i="71" s="1"/>
  <c r="T38" i="71" s="1"/>
  <c r="Q42" i="71"/>
  <c r="S42" i="71" s="1"/>
  <c r="T42" i="71" s="1"/>
  <c r="Q50" i="71"/>
  <c r="S50" i="71" s="1"/>
  <c r="T50" i="71" s="1"/>
  <c r="Q54" i="71"/>
  <c r="S54" i="71" s="1"/>
  <c r="T54" i="71" s="1"/>
  <c r="Q58" i="71"/>
  <c r="S58" i="71" s="1"/>
  <c r="T58" i="71" s="1"/>
  <c r="Q66" i="71"/>
  <c r="S66" i="71" s="1"/>
  <c r="T66" i="71" s="1"/>
  <c r="Q70" i="71"/>
  <c r="Q74" i="71"/>
  <c r="S74" i="71" s="1"/>
  <c r="T74" i="71" s="1"/>
  <c r="Q82" i="71"/>
  <c r="Q86" i="71"/>
  <c r="Q90" i="71"/>
  <c r="S90" i="71" s="1"/>
  <c r="T90" i="71" s="1"/>
  <c r="Q98" i="71"/>
  <c r="S98" i="71" s="1"/>
  <c r="T98" i="71" s="1"/>
  <c r="Q102" i="71"/>
  <c r="S102" i="71" s="1"/>
  <c r="T102" i="71" s="1"/>
  <c r="Q106" i="71"/>
  <c r="S106" i="71" s="1"/>
  <c r="T106" i="71" s="1"/>
  <c r="Q114" i="71"/>
  <c r="Q118" i="71"/>
  <c r="Q122" i="71"/>
  <c r="Q130" i="71"/>
  <c r="Q136" i="71"/>
  <c r="S136" i="71" s="1"/>
  <c r="T136" i="71" s="1"/>
  <c r="Q144" i="71"/>
  <c r="S144" i="71" s="1"/>
  <c r="T144" i="71" s="1"/>
  <c r="R146" i="71"/>
  <c r="S146" i="71" s="1"/>
  <c r="T146" i="71" s="1"/>
  <c r="R162" i="71"/>
  <c r="S162" i="71" s="1"/>
  <c r="T162" i="71" s="1"/>
  <c r="S9" i="71"/>
  <c r="S17" i="71"/>
  <c r="T17" i="71" s="1"/>
  <c r="S21" i="71"/>
  <c r="T21" i="71" s="1"/>
  <c r="S25" i="71"/>
  <c r="T25" i="71" s="1"/>
  <c r="S29" i="71"/>
  <c r="T29" i="71" s="1"/>
  <c r="S33" i="71"/>
  <c r="T33" i="71" s="1"/>
  <c r="S37" i="71"/>
  <c r="T37" i="71" s="1"/>
  <c r="S41" i="71"/>
  <c r="T41" i="71" s="1"/>
  <c r="S45" i="71"/>
  <c r="T45" i="71" s="1"/>
  <c r="S49" i="71"/>
  <c r="T49" i="71" s="1"/>
  <c r="R53" i="71"/>
  <c r="S53" i="71" s="1"/>
  <c r="T53" i="71" s="1"/>
  <c r="S57" i="71"/>
  <c r="T57" i="71" s="1"/>
  <c r="R61" i="71"/>
  <c r="S61" i="71" s="1"/>
  <c r="T61" i="71" s="1"/>
  <c r="S65" i="71"/>
  <c r="T65" i="71" s="1"/>
  <c r="S69" i="71"/>
  <c r="T69" i="71" s="1"/>
  <c r="S73" i="71"/>
  <c r="T73" i="71" s="1"/>
  <c r="R77" i="71"/>
  <c r="S77" i="71" s="1"/>
  <c r="T77" i="71" s="1"/>
  <c r="R81" i="71"/>
  <c r="S81" i="71" s="1"/>
  <c r="T81" i="71" s="1"/>
  <c r="R85" i="71"/>
  <c r="S85" i="71" s="1"/>
  <c r="T85" i="71" s="1"/>
  <c r="S89" i="71"/>
  <c r="T89" i="71" s="1"/>
  <c r="S93" i="71"/>
  <c r="T93" i="71" s="1"/>
  <c r="S97" i="71"/>
  <c r="T97" i="71" s="1"/>
  <c r="S101" i="71"/>
  <c r="T101" i="71" s="1"/>
  <c r="S105" i="71"/>
  <c r="T105" i="71" s="1"/>
  <c r="S109" i="71"/>
  <c r="T109" i="71" s="1"/>
  <c r="R113" i="71"/>
  <c r="S113" i="71" s="1"/>
  <c r="T113" i="71" s="1"/>
  <c r="R117" i="71"/>
  <c r="S117" i="71" s="1"/>
  <c r="T117" i="71" s="1"/>
  <c r="R121" i="71"/>
  <c r="S121" i="71" s="1"/>
  <c r="T121" i="71" s="1"/>
  <c r="R125" i="71"/>
  <c r="S125" i="71" s="1"/>
  <c r="T125" i="71" s="1"/>
  <c r="R129" i="71"/>
  <c r="S129" i="71" s="1"/>
  <c r="T129" i="71" s="1"/>
  <c r="R133" i="71"/>
  <c r="S133" i="71" s="1"/>
  <c r="T133" i="71" s="1"/>
  <c r="Q133" i="71"/>
  <c r="R137" i="71"/>
  <c r="Q137" i="71"/>
  <c r="R141" i="71"/>
  <c r="S141" i="71" s="1"/>
  <c r="T141" i="71" s="1"/>
  <c r="Q141" i="71"/>
  <c r="R145" i="71"/>
  <c r="Q145" i="71"/>
  <c r="R149" i="71"/>
  <c r="S149" i="71" s="1"/>
  <c r="T149" i="71" s="1"/>
  <c r="Q149" i="71"/>
  <c r="R153" i="71"/>
  <c r="Q153" i="71"/>
  <c r="R157" i="71"/>
  <c r="S157" i="71" s="1"/>
  <c r="T157" i="71" s="1"/>
  <c r="Q157" i="71"/>
  <c r="R161" i="71"/>
  <c r="Q161" i="71"/>
  <c r="R134" i="71"/>
  <c r="S134" i="71" s="1"/>
  <c r="T134" i="71" s="1"/>
  <c r="R150" i="71"/>
  <c r="S150" i="71" s="1"/>
  <c r="T150" i="71" s="1"/>
  <c r="S13" i="71"/>
  <c r="T13" i="71" s="1"/>
  <c r="Q32" i="71"/>
  <c r="Q36" i="71"/>
  <c r="S36" i="71" s="1"/>
  <c r="T36" i="71" s="1"/>
  <c r="Q40" i="71"/>
  <c r="S40" i="71" s="1"/>
  <c r="T40" i="71" s="1"/>
  <c r="Q44" i="71"/>
  <c r="S44" i="71" s="1"/>
  <c r="T44" i="71" s="1"/>
  <c r="Q48" i="71"/>
  <c r="S48" i="71" s="1"/>
  <c r="T48" i="71" s="1"/>
  <c r="Q52" i="71"/>
  <c r="S52" i="71" s="1"/>
  <c r="T52" i="71" s="1"/>
  <c r="Q56" i="71"/>
  <c r="S56" i="71" s="1"/>
  <c r="T56" i="71" s="1"/>
  <c r="Q60" i="71"/>
  <c r="S60" i="71" s="1"/>
  <c r="T60" i="71" s="1"/>
  <c r="Q64" i="71"/>
  <c r="S64" i="71" s="1"/>
  <c r="T64" i="71" s="1"/>
  <c r="Q68" i="71"/>
  <c r="Q72" i="71"/>
  <c r="Q76" i="71"/>
  <c r="S76" i="71" s="1"/>
  <c r="T76" i="71" s="1"/>
  <c r="Q80" i="71"/>
  <c r="Q84" i="71"/>
  <c r="Q88" i="71"/>
  <c r="S88" i="71" s="1"/>
  <c r="T88" i="71" s="1"/>
  <c r="Q92" i="71"/>
  <c r="S92" i="71" s="1"/>
  <c r="T92" i="71" s="1"/>
  <c r="Q96" i="71"/>
  <c r="S96" i="71" s="1"/>
  <c r="T96" i="71" s="1"/>
  <c r="Q100" i="71"/>
  <c r="S100" i="71" s="1"/>
  <c r="T100" i="71" s="1"/>
  <c r="Q104" i="71"/>
  <c r="S104" i="71" s="1"/>
  <c r="T104" i="71" s="1"/>
  <c r="Q108" i="71"/>
  <c r="S108" i="71" s="1"/>
  <c r="T108" i="71" s="1"/>
  <c r="Q112" i="71"/>
  <c r="S112" i="71" s="1"/>
  <c r="T112" i="71" s="1"/>
  <c r="Q116" i="71"/>
  <c r="Q120" i="71"/>
  <c r="Q124" i="71"/>
  <c r="Q128" i="71"/>
  <c r="Q132" i="71"/>
  <c r="Q140" i="71"/>
  <c r="S140" i="71" s="1"/>
  <c r="T140" i="71" s="1"/>
  <c r="Q148" i="71"/>
  <c r="S148" i="71" s="1"/>
  <c r="T148" i="71" s="1"/>
  <c r="R138" i="71"/>
  <c r="S138" i="71" s="1"/>
  <c r="T138" i="71" s="1"/>
  <c r="R154" i="71"/>
  <c r="S154" i="71" s="1"/>
  <c r="T154" i="71" s="1"/>
  <c r="T298" i="74"/>
  <c r="U298" i="74" s="1"/>
  <c r="T282" i="74"/>
  <c r="U282" i="74" s="1"/>
  <c r="T266" i="74"/>
  <c r="U266" i="74" s="1"/>
  <c r="T250" i="74"/>
  <c r="U250" i="74" s="1"/>
  <c r="T168" i="74"/>
  <c r="U168" i="74" s="1"/>
  <c r="T167" i="74"/>
  <c r="U167" i="74" s="1"/>
  <c r="T290" i="74"/>
  <c r="U290" i="74" s="1"/>
  <c r="T274" i="74"/>
  <c r="U274" i="74" s="1"/>
  <c r="T258" i="74"/>
  <c r="U258" i="74" s="1"/>
  <c r="T242" i="74"/>
  <c r="U242" i="74" s="1"/>
  <c r="T221" i="74"/>
  <c r="U221" i="74" s="1"/>
  <c r="T317" i="74"/>
  <c r="U317" i="74" s="1"/>
  <c r="T160" i="74"/>
  <c r="U160" i="74" s="1"/>
  <c r="T217" i="74"/>
  <c r="U217" i="74" s="1"/>
  <c r="T682" i="76"/>
  <c r="S682" i="76"/>
  <c r="R682" i="76"/>
  <c r="O56" i="72"/>
  <c r="R56" i="72" s="1"/>
  <c r="S56" i="72" s="1"/>
  <c r="T56" i="72" s="1"/>
  <c r="O29" i="72"/>
  <c r="R29" i="72" s="1"/>
  <c r="S29" i="72" s="1"/>
  <c r="T29" i="72" s="1"/>
  <c r="O28" i="72"/>
  <c r="R28" i="72" s="1"/>
  <c r="S28" i="72" s="1"/>
  <c r="T28" i="72" s="1"/>
  <c r="O9" i="72"/>
  <c r="R9" i="72" s="1"/>
  <c r="S9" i="72" s="1"/>
  <c r="T9" i="72" s="1"/>
  <c r="O52" i="72"/>
  <c r="R52" i="72" s="1"/>
  <c r="S52" i="72" s="1"/>
  <c r="T52" i="72" s="1"/>
  <c r="O51" i="72"/>
  <c r="R51" i="72" s="1"/>
  <c r="S51" i="72" s="1"/>
  <c r="T51" i="72" s="1"/>
  <c r="O50" i="72"/>
  <c r="R50" i="72" s="1"/>
  <c r="S50" i="72" s="1"/>
  <c r="T50" i="72" s="1"/>
  <c r="O49" i="72"/>
  <c r="R49" i="72" s="1"/>
  <c r="S49" i="72" s="1"/>
  <c r="T49" i="72" s="1"/>
  <c r="O60" i="72"/>
  <c r="R60" i="72" s="1"/>
  <c r="S60" i="72" s="1"/>
  <c r="T60" i="72" s="1"/>
  <c r="O58" i="72"/>
  <c r="R58" i="72" s="1"/>
  <c r="S58" i="72" s="1"/>
  <c r="T58" i="72" s="1"/>
  <c r="O57" i="72"/>
  <c r="R57" i="72" s="1"/>
  <c r="S57" i="72" s="1"/>
  <c r="T57" i="72" s="1"/>
  <c r="O55" i="72"/>
  <c r="R55" i="72" s="1"/>
  <c r="S55" i="72" s="1"/>
  <c r="T55" i="72" s="1"/>
  <c r="O54" i="72"/>
  <c r="R54" i="72" s="1"/>
  <c r="S54" i="72" s="1"/>
  <c r="T54" i="72" s="1"/>
  <c r="O53" i="72"/>
  <c r="R53" i="72" s="1"/>
  <c r="S53" i="72" s="1"/>
  <c r="T53" i="72" s="1"/>
  <c r="O46" i="72"/>
  <c r="R46" i="72" s="1"/>
  <c r="S46" i="72" s="1"/>
  <c r="T46" i="72" s="1"/>
  <c r="O45" i="72"/>
  <c r="R45" i="72" s="1"/>
  <c r="S45" i="72" s="1"/>
  <c r="T45" i="72" s="1"/>
  <c r="O44" i="72"/>
  <c r="R44" i="72" s="1"/>
  <c r="S44" i="72" s="1"/>
  <c r="T44" i="72" s="1"/>
  <c r="O43" i="72"/>
  <c r="R43" i="72" s="1"/>
  <c r="S43" i="72" s="1"/>
  <c r="T43" i="72" s="1"/>
  <c r="O42" i="72"/>
  <c r="R42" i="72" s="1"/>
  <c r="S42" i="72" s="1"/>
  <c r="T42" i="72" s="1"/>
  <c r="O41" i="72"/>
  <c r="R41" i="72" s="1"/>
  <c r="S41" i="72" s="1"/>
  <c r="T41" i="72" s="1"/>
  <c r="O40" i="72"/>
  <c r="R40" i="72" s="1"/>
  <c r="S40" i="72" s="1"/>
  <c r="T40" i="72" s="1"/>
  <c r="O39" i="72"/>
  <c r="R39" i="72" s="1"/>
  <c r="S39" i="72" s="1"/>
  <c r="T39" i="72" s="1"/>
  <c r="O38" i="72"/>
  <c r="R38" i="72" s="1"/>
  <c r="S38" i="72" s="1"/>
  <c r="T38" i="72" s="1"/>
  <c r="O37" i="72"/>
  <c r="R37" i="72" s="1"/>
  <c r="S37" i="72" s="1"/>
  <c r="T37" i="72" s="1"/>
  <c r="O36" i="72"/>
  <c r="R36" i="72" s="1"/>
  <c r="S36" i="72" s="1"/>
  <c r="T36" i="72" s="1"/>
  <c r="O35" i="72"/>
  <c r="R35" i="72" s="1"/>
  <c r="S35" i="72" s="1"/>
  <c r="T35" i="72" s="1"/>
  <c r="O34" i="72"/>
  <c r="R34" i="72" s="1"/>
  <c r="S34" i="72" s="1"/>
  <c r="T34" i="72" s="1"/>
  <c r="O33" i="72"/>
  <c r="R33" i="72" s="1"/>
  <c r="S33" i="72" s="1"/>
  <c r="T33" i="72" s="1"/>
  <c r="O32" i="72"/>
  <c r="R32" i="72" s="1"/>
  <c r="S32" i="72" s="1"/>
  <c r="T32" i="72" s="1"/>
  <c r="O30" i="72"/>
  <c r="R30" i="72" s="1"/>
  <c r="S30" i="72" s="1"/>
  <c r="T30" i="72" s="1"/>
  <c r="O25" i="72"/>
  <c r="R25" i="72" s="1"/>
  <c r="S25" i="72" s="1"/>
  <c r="T25" i="72" s="1"/>
  <c r="O24" i="72"/>
  <c r="R24" i="72" s="1"/>
  <c r="S24" i="72" s="1"/>
  <c r="T24" i="72" s="1"/>
  <c r="O23" i="72"/>
  <c r="R23" i="72" s="1"/>
  <c r="S23" i="72" s="1"/>
  <c r="T23" i="72" s="1"/>
  <c r="O22" i="72"/>
  <c r="R22" i="72" s="1"/>
  <c r="S22" i="72" s="1"/>
  <c r="T22" i="72" s="1"/>
  <c r="O21" i="72"/>
  <c r="R21" i="72" s="1"/>
  <c r="S21" i="72" s="1"/>
  <c r="T21" i="72" s="1"/>
  <c r="O20" i="72"/>
  <c r="R20" i="72" s="1"/>
  <c r="S20" i="72" s="1"/>
  <c r="T20" i="72" s="1"/>
  <c r="O19" i="72"/>
  <c r="R19" i="72" s="1"/>
  <c r="S19" i="72" s="1"/>
  <c r="T19" i="72" s="1"/>
  <c r="O18" i="72"/>
  <c r="R18" i="72" s="1"/>
  <c r="S18" i="72" s="1"/>
  <c r="T18" i="72" s="1"/>
  <c r="O17" i="72"/>
  <c r="R17" i="72" s="1"/>
  <c r="S17" i="72" s="1"/>
  <c r="T17" i="72" s="1"/>
  <c r="O16" i="72"/>
  <c r="R16" i="72" s="1"/>
  <c r="S16" i="72" s="1"/>
  <c r="T16" i="72" s="1"/>
  <c r="O15" i="72"/>
  <c r="R15" i="72" s="1"/>
  <c r="S15" i="72" s="1"/>
  <c r="T15" i="72" s="1"/>
  <c r="O14" i="72"/>
  <c r="R14" i="72" s="1"/>
  <c r="S14" i="72" s="1"/>
  <c r="T14" i="72" s="1"/>
  <c r="O13" i="72"/>
  <c r="R13" i="72" s="1"/>
  <c r="S13" i="72" s="1"/>
  <c r="T13" i="72" s="1"/>
  <c r="O11" i="72"/>
  <c r="R11" i="72" s="1"/>
  <c r="S11" i="72" s="1"/>
  <c r="T11" i="72" s="1"/>
  <c r="O12" i="72"/>
  <c r="R12" i="72" s="1"/>
  <c r="S12" i="72" s="1"/>
  <c r="T12" i="72" s="1"/>
  <c r="O8" i="72"/>
  <c r="R8" i="72" s="1"/>
  <c r="P174" i="73"/>
  <c r="P129" i="73"/>
  <c r="S162" i="73"/>
  <c r="T162" i="73" s="1"/>
  <c r="U162" i="73" s="1"/>
  <c r="S155" i="73"/>
  <c r="T155" i="73" s="1"/>
  <c r="U155" i="73" s="1"/>
  <c r="S147" i="73"/>
  <c r="T147" i="73" s="1"/>
  <c r="U147" i="73" s="1"/>
  <c r="S139" i="73"/>
  <c r="T139" i="73" s="1"/>
  <c r="U139" i="73" s="1"/>
  <c r="S131" i="73"/>
  <c r="T131" i="73" s="1"/>
  <c r="U131" i="73" s="1"/>
  <c r="S123" i="73"/>
  <c r="T123" i="73" s="1"/>
  <c r="U123" i="73" s="1"/>
  <c r="R43" i="73"/>
  <c r="R40" i="73"/>
  <c r="R38" i="73"/>
  <c r="R36" i="73"/>
  <c r="R34" i="73"/>
  <c r="R32" i="73"/>
  <c r="R30" i="73"/>
  <c r="R28" i="73"/>
  <c r="R26" i="73"/>
  <c r="R24" i="73"/>
  <c r="R22" i="73"/>
  <c r="R20" i="73"/>
  <c r="R18" i="73"/>
  <c r="R16" i="73"/>
  <c r="Q324" i="73"/>
  <c r="Q323" i="73"/>
  <c r="Q322" i="73"/>
  <c r="Q321" i="73"/>
  <c r="Q320" i="73"/>
  <c r="Q319" i="73"/>
  <c r="Q318" i="73"/>
  <c r="Q317" i="73"/>
  <c r="Q316" i="73"/>
  <c r="Q315" i="73"/>
  <c r="Q314" i="73"/>
  <c r="Q313" i="73"/>
  <c r="Q312" i="73"/>
  <c r="Q311" i="73"/>
  <c r="Q310" i="73"/>
  <c r="Q309" i="73"/>
  <c r="Q308" i="73"/>
  <c r="Q307" i="73"/>
  <c r="Q306" i="73"/>
  <c r="Q305" i="73"/>
  <c r="Q304" i="73"/>
  <c r="Q303" i="73"/>
  <c r="Q302" i="73"/>
  <c r="Q301" i="73"/>
  <c r="Q300" i="73"/>
  <c r="Q299" i="73"/>
  <c r="Q298" i="73"/>
  <c r="Q297" i="73"/>
  <c r="Q296" i="73"/>
  <c r="Q295" i="73"/>
  <c r="Q294" i="73"/>
  <c r="Q293" i="73"/>
  <c r="Q292" i="73"/>
  <c r="Q291" i="73"/>
  <c r="Q290" i="73"/>
  <c r="Q289" i="73"/>
  <c r="Q288" i="73"/>
  <c r="Q287" i="73"/>
  <c r="Q286" i="73"/>
  <c r="Q285" i="73"/>
  <c r="Q284" i="73"/>
  <c r="Q283" i="73"/>
  <c r="Q282" i="73"/>
  <c r="Q281" i="73"/>
  <c r="Q280" i="73"/>
  <c r="Q279" i="73"/>
  <c r="Q278" i="73"/>
  <c r="Q277" i="73"/>
  <c r="Q276" i="73"/>
  <c r="Q275" i="73"/>
  <c r="Q274" i="73"/>
  <c r="Q273" i="73"/>
  <c r="Q272" i="73"/>
  <c r="Q271" i="73"/>
  <c r="Q270" i="73"/>
  <c r="Q269" i="73"/>
  <c r="Q268" i="73"/>
  <c r="Q267" i="73"/>
  <c r="Q266" i="73"/>
  <c r="Q265" i="73"/>
  <c r="Q264" i="73"/>
  <c r="Q263" i="73"/>
  <c r="Q262" i="73"/>
  <c r="Q261" i="73"/>
  <c r="Q260" i="73"/>
  <c r="Q259" i="73"/>
  <c r="Q258" i="73"/>
  <c r="Q257" i="73"/>
  <c r="Q256" i="73"/>
  <c r="Q255" i="73"/>
  <c r="Q254" i="73"/>
  <c r="Q253" i="73"/>
  <c r="Q252" i="73"/>
  <c r="Q251" i="73"/>
  <c r="Q250" i="73"/>
  <c r="Q249" i="73"/>
  <c r="Q248" i="73"/>
  <c r="Q247" i="73"/>
  <c r="Q246" i="73"/>
  <c r="Q245" i="73"/>
  <c r="Q244" i="73"/>
  <c r="Q243" i="73"/>
  <c r="Q242" i="73"/>
  <c r="Q241" i="73"/>
  <c r="Q240" i="73"/>
  <c r="Q239" i="73"/>
  <c r="Q238" i="73"/>
  <c r="Q237" i="73"/>
  <c r="Q236" i="73"/>
  <c r="Q235" i="73"/>
  <c r="Q234" i="73"/>
  <c r="Q233" i="73"/>
  <c r="Q232" i="73"/>
  <c r="Q231" i="73"/>
  <c r="Q230" i="73"/>
  <c r="Q229" i="73"/>
  <c r="Q228" i="73"/>
  <c r="Q227" i="73"/>
  <c r="Q226" i="73"/>
  <c r="Q225" i="73"/>
  <c r="Q224" i="73"/>
  <c r="Q223" i="73"/>
  <c r="Q222" i="73"/>
  <c r="Q221" i="73"/>
  <c r="Q220" i="73"/>
  <c r="Q219" i="73"/>
  <c r="Q218" i="73"/>
  <c r="Q217" i="73"/>
  <c r="Q216" i="73"/>
  <c r="Q215" i="73"/>
  <c r="Q214" i="73"/>
  <c r="Q213" i="73"/>
  <c r="Q212" i="73"/>
  <c r="Q211" i="73"/>
  <c r="Q210" i="73"/>
  <c r="Q209" i="73"/>
  <c r="Q208" i="73"/>
  <c r="Q207" i="73"/>
  <c r="Q206" i="73"/>
  <c r="Q205" i="73"/>
  <c r="Q204" i="73"/>
  <c r="Q203" i="73"/>
  <c r="Q202" i="73"/>
  <c r="Q201" i="73"/>
  <c r="Q200" i="73"/>
  <c r="Q199" i="73"/>
  <c r="Q198" i="73"/>
  <c r="Q197" i="73"/>
  <c r="Q196" i="73"/>
  <c r="Q195" i="73"/>
  <c r="Q194" i="73"/>
  <c r="Q193" i="73"/>
  <c r="Q192" i="73"/>
  <c r="Q191" i="73"/>
  <c r="Q190" i="73"/>
  <c r="Q189" i="73"/>
  <c r="Q188" i="73"/>
  <c r="Q187" i="73"/>
  <c r="Q186" i="73"/>
  <c r="Q185" i="73"/>
  <c r="Q184" i="73"/>
  <c r="Q183" i="73"/>
  <c r="Q182" i="73"/>
  <c r="Q181" i="73"/>
  <c r="Q180" i="73"/>
  <c r="Q179" i="73"/>
  <c r="Q178" i="73"/>
  <c r="Q177" i="73"/>
  <c r="Q176" i="73"/>
  <c r="Q175" i="73"/>
  <c r="Q174" i="73"/>
  <c r="Q173" i="73"/>
  <c r="Q172" i="73"/>
  <c r="Q171" i="73"/>
  <c r="Q170" i="73"/>
  <c r="Q169" i="73"/>
  <c r="Q168" i="73"/>
  <c r="Q167" i="73"/>
  <c r="Q166" i="73"/>
  <c r="Q165" i="73"/>
  <c r="Q164" i="73"/>
  <c r="Q163" i="73"/>
  <c r="Q162" i="73"/>
  <c r="R162" i="73" s="1"/>
  <c r="Q161" i="73"/>
  <c r="Q160" i="73"/>
  <c r="Q159" i="73"/>
  <c r="Q158" i="73"/>
  <c r="Q157" i="73"/>
  <c r="R157" i="73" s="1"/>
  <c r="Q156" i="73"/>
  <c r="Q155" i="73"/>
  <c r="R155" i="73" s="1"/>
  <c r="Q154" i="73"/>
  <c r="Q153" i="73"/>
  <c r="R153" i="73" s="1"/>
  <c r="Q152" i="73"/>
  <c r="Q151" i="73"/>
  <c r="R151" i="73" s="1"/>
  <c r="Q150" i="73"/>
  <c r="Q149" i="73"/>
  <c r="R149" i="73" s="1"/>
  <c r="Q148" i="73"/>
  <c r="Q147" i="73"/>
  <c r="R147" i="73" s="1"/>
  <c r="Q146" i="73"/>
  <c r="Q145" i="73"/>
  <c r="R145" i="73" s="1"/>
  <c r="Q144" i="73"/>
  <c r="Q143" i="73"/>
  <c r="R143" i="73" s="1"/>
  <c r="Q142" i="73"/>
  <c r="Q141" i="73"/>
  <c r="R141" i="73" s="1"/>
  <c r="Q140" i="73"/>
  <c r="Q139" i="73"/>
  <c r="R139" i="73" s="1"/>
  <c r="Q138" i="73"/>
  <c r="Q137" i="73"/>
  <c r="R137" i="73" s="1"/>
  <c r="Q136" i="73"/>
  <c r="Q135" i="73"/>
  <c r="R135" i="73" s="1"/>
  <c r="Q134" i="73"/>
  <c r="Q133" i="73"/>
  <c r="R133" i="73" s="1"/>
  <c r="Q132" i="73"/>
  <c r="Q131" i="73"/>
  <c r="R131" i="73" s="1"/>
  <c r="Q130" i="73"/>
  <c r="Q129" i="73"/>
  <c r="R129" i="73" s="1"/>
  <c r="Q128" i="73"/>
  <c r="Q127" i="73"/>
  <c r="R127" i="73" s="1"/>
  <c r="Q126" i="73"/>
  <c r="Q125" i="73"/>
  <c r="R125" i="73" s="1"/>
  <c r="Q124" i="73"/>
  <c r="Q123" i="73"/>
  <c r="R123" i="73" s="1"/>
  <c r="Q122" i="73"/>
  <c r="Q121" i="73"/>
  <c r="R121" i="73" s="1"/>
  <c r="Q120" i="73"/>
  <c r="Q119" i="73"/>
  <c r="R119" i="73" s="1"/>
  <c r="Q118" i="73"/>
  <c r="S118" i="73" s="1"/>
  <c r="Q117" i="73"/>
  <c r="R117" i="73" s="1"/>
  <c r="Q116" i="73"/>
  <c r="Q115" i="73"/>
  <c r="R115" i="73" s="1"/>
  <c r="Q114" i="73"/>
  <c r="S114" i="73" s="1"/>
  <c r="Q113" i="73"/>
  <c r="R113" i="73" s="1"/>
  <c r="Q112" i="73"/>
  <c r="Q111" i="73"/>
  <c r="R111" i="73" s="1"/>
  <c r="Q110" i="73"/>
  <c r="Q109" i="73"/>
  <c r="R109" i="73" s="1"/>
  <c r="Q108" i="73"/>
  <c r="Q107" i="73"/>
  <c r="R107" i="73" s="1"/>
  <c r="Q106" i="73"/>
  <c r="S106" i="73" s="1"/>
  <c r="Q105" i="73"/>
  <c r="R105" i="73" s="1"/>
  <c r="Q104" i="73"/>
  <c r="S104" i="73" s="1"/>
  <c r="Q103" i="73"/>
  <c r="R103" i="73" s="1"/>
  <c r="Q102" i="73"/>
  <c r="S102" i="73" s="1"/>
  <c r="Q101" i="73"/>
  <c r="R101" i="73" s="1"/>
  <c r="Q100" i="73"/>
  <c r="S100" i="73" s="1"/>
  <c r="Q99" i="73"/>
  <c r="R99" i="73" s="1"/>
  <c r="Q98" i="73"/>
  <c r="S98" i="73" s="1"/>
  <c r="Q97" i="73"/>
  <c r="R97" i="73" s="1"/>
  <c r="Q96" i="73"/>
  <c r="S96" i="73" s="1"/>
  <c r="Q95" i="73"/>
  <c r="R95" i="73" s="1"/>
  <c r="Q94" i="73"/>
  <c r="S94" i="73" s="1"/>
  <c r="Q93" i="73"/>
  <c r="R93" i="73" s="1"/>
  <c r="Q92" i="73"/>
  <c r="Q91" i="73"/>
  <c r="R91" i="73" s="1"/>
  <c r="Q90" i="73"/>
  <c r="S90" i="73" s="1"/>
  <c r="Q89" i="73"/>
  <c r="R89" i="73" s="1"/>
  <c r="Q88" i="73"/>
  <c r="S88" i="73" s="1"/>
  <c r="Q87" i="73"/>
  <c r="R87" i="73" s="1"/>
  <c r="Q86" i="73"/>
  <c r="S86" i="73" s="1"/>
  <c r="Q85" i="73"/>
  <c r="R85" i="73" s="1"/>
  <c r="Q84" i="73"/>
  <c r="S84" i="73" s="1"/>
  <c r="Q83" i="73"/>
  <c r="R83" i="73" s="1"/>
  <c r="Q82" i="73"/>
  <c r="S82" i="73" s="1"/>
  <c r="Q81" i="73"/>
  <c r="R81" i="73" s="1"/>
  <c r="Q80" i="73"/>
  <c r="S80" i="73" s="1"/>
  <c r="Q79" i="73"/>
  <c r="R79" i="73" s="1"/>
  <c r="Q78" i="73"/>
  <c r="Q77" i="73"/>
  <c r="R77" i="73" s="1"/>
  <c r="Q76" i="73"/>
  <c r="Q75" i="73"/>
  <c r="R75" i="73" s="1"/>
  <c r="Q74" i="73"/>
  <c r="Q73" i="73"/>
  <c r="R73" i="73" s="1"/>
  <c r="Q72" i="73"/>
  <c r="Q71" i="73"/>
  <c r="R71" i="73" s="1"/>
  <c r="Q70" i="73"/>
  <c r="Q69" i="73"/>
  <c r="R69" i="73" s="1"/>
  <c r="Q68" i="73"/>
  <c r="Q67" i="73"/>
  <c r="R67" i="73" s="1"/>
  <c r="Q66" i="73"/>
  <c r="S66" i="73" s="1"/>
  <c r="Q65" i="73"/>
  <c r="R65" i="73" s="1"/>
  <c r="Q64" i="73"/>
  <c r="Q63" i="73"/>
  <c r="R63" i="73" s="1"/>
  <c r="Q62" i="73"/>
  <c r="S62" i="73" s="1"/>
  <c r="Q61" i="73"/>
  <c r="R61" i="73" s="1"/>
  <c r="Q60" i="73"/>
  <c r="S60" i="73" s="1"/>
  <c r="Q59" i="73"/>
  <c r="R59" i="73" s="1"/>
  <c r="Q58" i="73"/>
  <c r="Q57" i="73"/>
  <c r="R57" i="73" s="1"/>
  <c r="Q56" i="73"/>
  <c r="Q55" i="73"/>
  <c r="R55" i="73" s="1"/>
  <c r="Q54" i="73"/>
  <c r="Q53" i="73"/>
  <c r="R53" i="73" s="1"/>
  <c r="Q52" i="73"/>
  <c r="Q51" i="73"/>
  <c r="R51" i="73" s="1"/>
  <c r="Q50" i="73"/>
  <c r="Q49" i="73"/>
  <c r="R49" i="73" s="1"/>
  <c r="Q48" i="73"/>
  <c r="S48" i="73" s="1"/>
  <c r="Q47" i="73"/>
  <c r="R47" i="73" s="1"/>
  <c r="Q46" i="73"/>
  <c r="S46" i="73" s="1"/>
  <c r="Q45" i="73"/>
  <c r="R45" i="73" s="1"/>
  <c r="Q44" i="73"/>
  <c r="S44" i="73" s="1"/>
  <c r="Q43" i="73"/>
  <c r="S43" i="73" s="1"/>
  <c r="T43" i="73" s="1"/>
  <c r="U43" i="73" s="1"/>
  <c r="Q42" i="73"/>
  <c r="S42" i="73" s="1"/>
  <c r="Q41" i="73"/>
  <c r="S41" i="73" s="1"/>
  <c r="Q40" i="73"/>
  <c r="S40" i="73" s="1"/>
  <c r="Q39" i="73"/>
  <c r="S39" i="73" s="1"/>
  <c r="Q38" i="73"/>
  <c r="S38" i="73" s="1"/>
  <c r="T38" i="73" s="1"/>
  <c r="U38" i="73" s="1"/>
  <c r="Q37" i="73"/>
  <c r="S37" i="73" s="1"/>
  <c r="Q36" i="73"/>
  <c r="S36" i="73" s="1"/>
  <c r="T36" i="73" s="1"/>
  <c r="U36" i="73" s="1"/>
  <c r="Q35" i="73"/>
  <c r="S35" i="73" s="1"/>
  <c r="Q34" i="73"/>
  <c r="S34" i="73" s="1"/>
  <c r="T34" i="73" s="1"/>
  <c r="U34" i="73" s="1"/>
  <c r="Q33" i="73"/>
  <c r="S33" i="73" s="1"/>
  <c r="Q32" i="73"/>
  <c r="S32" i="73" s="1"/>
  <c r="T32" i="73" s="1"/>
  <c r="U32" i="73" s="1"/>
  <c r="Q31" i="73"/>
  <c r="S31" i="73" s="1"/>
  <c r="Q30" i="73"/>
  <c r="S30" i="73" s="1"/>
  <c r="T30" i="73" s="1"/>
  <c r="U30" i="73" s="1"/>
  <c r="Q29" i="73"/>
  <c r="S29" i="73" s="1"/>
  <c r="Q28" i="73"/>
  <c r="S28" i="73" s="1"/>
  <c r="T28" i="73" s="1"/>
  <c r="U28" i="73" s="1"/>
  <c r="Q27" i="73"/>
  <c r="S27" i="73" s="1"/>
  <c r="Q26" i="73"/>
  <c r="S26" i="73" s="1"/>
  <c r="T26" i="73" s="1"/>
  <c r="U26" i="73" s="1"/>
  <c r="Q25" i="73"/>
  <c r="S25" i="73" s="1"/>
  <c r="Q24" i="73"/>
  <c r="S24" i="73" s="1"/>
  <c r="T24" i="73" s="1"/>
  <c r="U24" i="73" s="1"/>
  <c r="Q23" i="73"/>
  <c r="S23" i="73" s="1"/>
  <c r="Q22" i="73"/>
  <c r="S22" i="73" s="1"/>
  <c r="T22" i="73" s="1"/>
  <c r="U22" i="73" s="1"/>
  <c r="Q21" i="73"/>
  <c r="S21" i="73" s="1"/>
  <c r="Q20" i="73"/>
  <c r="S20" i="73" s="1"/>
  <c r="T20" i="73" s="1"/>
  <c r="U20" i="73" s="1"/>
  <c r="Q19" i="73"/>
  <c r="S19" i="73" s="1"/>
  <c r="Q18" i="73"/>
  <c r="S18" i="73" s="1"/>
  <c r="T18" i="73" s="1"/>
  <c r="U18" i="73" s="1"/>
  <c r="Q17" i="73"/>
  <c r="S17" i="73" s="1"/>
  <c r="Q16" i="73"/>
  <c r="S16" i="73" s="1"/>
  <c r="T16" i="73" s="1"/>
  <c r="U16" i="73" s="1"/>
  <c r="Q15" i="73"/>
  <c r="S15" i="73" s="1"/>
  <c r="Q14" i="73"/>
  <c r="R14" i="73" s="1"/>
  <c r="P14" i="73"/>
  <c r="P324" i="73"/>
  <c r="P323" i="73"/>
  <c r="P321" i="73"/>
  <c r="P320" i="73"/>
  <c r="P319" i="73"/>
  <c r="P318" i="73"/>
  <c r="P317" i="73"/>
  <c r="P316" i="73"/>
  <c r="P315" i="73"/>
  <c r="P314" i="73"/>
  <c r="P313" i="73"/>
  <c r="P312" i="73"/>
  <c r="P311" i="73"/>
  <c r="P310" i="73"/>
  <c r="P309" i="73"/>
  <c r="P308" i="73"/>
  <c r="P307" i="73"/>
  <c r="P306" i="73"/>
  <c r="P305" i="73"/>
  <c r="P304" i="73"/>
  <c r="P303" i="73"/>
  <c r="P302" i="73"/>
  <c r="P301" i="73"/>
  <c r="P300" i="73"/>
  <c r="P299" i="73"/>
  <c r="P298" i="73"/>
  <c r="P297" i="73"/>
  <c r="P296" i="73"/>
  <c r="P295" i="73"/>
  <c r="P294" i="73"/>
  <c r="P293" i="73"/>
  <c r="P292" i="73"/>
  <c r="P291" i="73"/>
  <c r="P290" i="73"/>
  <c r="P289" i="73"/>
  <c r="P288" i="73"/>
  <c r="P287" i="73"/>
  <c r="P286" i="73"/>
  <c r="P285" i="73"/>
  <c r="P284" i="73"/>
  <c r="P283" i="73"/>
  <c r="P282" i="73"/>
  <c r="P281" i="73"/>
  <c r="P280" i="73"/>
  <c r="P279" i="73"/>
  <c r="P278" i="73"/>
  <c r="P277" i="73"/>
  <c r="P276" i="73"/>
  <c r="P275" i="73"/>
  <c r="P274" i="73"/>
  <c r="P273" i="73"/>
  <c r="P265" i="73"/>
  <c r="P264" i="73"/>
  <c r="P263" i="73"/>
  <c r="P262" i="73"/>
  <c r="P261" i="73"/>
  <c r="P259" i="73"/>
  <c r="P258" i="73"/>
  <c r="P257" i="73"/>
  <c r="P256" i="73"/>
  <c r="P255" i="73"/>
  <c r="P254" i="73"/>
  <c r="P253" i="73"/>
  <c r="P252" i="73"/>
  <c r="P251" i="73"/>
  <c r="P250" i="73"/>
  <c r="P249" i="73"/>
  <c r="P248" i="73"/>
  <c r="P247" i="73"/>
  <c r="P246" i="73"/>
  <c r="P245" i="73"/>
  <c r="P244" i="73"/>
  <c r="P243" i="73"/>
  <c r="P242" i="73"/>
  <c r="P241" i="73"/>
  <c r="P240" i="73"/>
  <c r="P239" i="73"/>
  <c r="P238" i="73"/>
  <c r="P237" i="73"/>
  <c r="P236" i="73"/>
  <c r="P235" i="73"/>
  <c r="P234" i="73"/>
  <c r="P233" i="73"/>
  <c r="P232" i="73"/>
  <c r="P231" i="73"/>
  <c r="P230" i="73"/>
  <c r="P229" i="73"/>
  <c r="P228" i="73"/>
  <c r="P227" i="73"/>
  <c r="P226" i="73"/>
  <c r="P225" i="73"/>
  <c r="P224" i="73"/>
  <c r="P223" i="73"/>
  <c r="P222" i="73"/>
  <c r="P221" i="73"/>
  <c r="P217" i="73"/>
  <c r="P216" i="73"/>
  <c r="P215" i="73"/>
  <c r="P214" i="73"/>
  <c r="P213" i="73"/>
  <c r="P212" i="73"/>
  <c r="P211" i="73"/>
  <c r="P218" i="73"/>
  <c r="P220" i="73"/>
  <c r="P170" i="73"/>
  <c r="P167" i="73"/>
  <c r="P165" i="73"/>
  <c r="P164" i="73"/>
  <c r="P163" i="73"/>
  <c r="P162" i="73"/>
  <c r="P161" i="73"/>
  <c r="P160" i="73"/>
  <c r="P159" i="73"/>
  <c r="P158" i="73"/>
  <c r="P157" i="73"/>
  <c r="P156" i="73"/>
  <c r="P155" i="73"/>
  <c r="P154" i="73"/>
  <c r="P153" i="73"/>
  <c r="P152" i="73"/>
  <c r="P151" i="73"/>
  <c r="P150" i="73"/>
  <c r="P149" i="73"/>
  <c r="P148" i="73"/>
  <c r="P147" i="73"/>
  <c r="P146" i="73"/>
  <c r="P130" i="73"/>
  <c r="P120" i="73"/>
  <c r="P116" i="73"/>
  <c r="P115" i="73"/>
  <c r="P113" i="73"/>
  <c r="P112" i="73"/>
  <c r="P111" i="73"/>
  <c r="P110" i="73"/>
  <c r="P109" i="73"/>
  <c r="P108" i="73"/>
  <c r="P92" i="73"/>
  <c r="P79" i="73"/>
  <c r="P78" i="73"/>
  <c r="P77" i="73"/>
  <c r="P76" i="73"/>
  <c r="P75" i="73"/>
  <c r="P74" i="73"/>
  <c r="P73" i="73"/>
  <c r="P72" i="73"/>
  <c r="P71" i="73"/>
  <c r="P70" i="73"/>
  <c r="P69" i="73"/>
  <c r="P68" i="73"/>
  <c r="P65" i="73"/>
  <c r="P64" i="73"/>
  <c r="P59" i="73"/>
  <c r="P58" i="73"/>
  <c r="P57" i="73"/>
  <c r="P56" i="73"/>
  <c r="P55" i="73"/>
  <c r="P54" i="73"/>
  <c r="P53" i="73"/>
  <c r="P52" i="73"/>
  <c r="P51" i="73"/>
  <c r="P50" i="73"/>
  <c r="P28" i="73"/>
  <c r="P27" i="73"/>
  <c r="P26" i="73"/>
  <c r="P25" i="73"/>
  <c r="P24" i="73"/>
  <c r="P23" i="73"/>
  <c r="P22" i="73"/>
  <c r="P21" i="73"/>
  <c r="P20" i="73"/>
  <c r="P19" i="73"/>
  <c r="P18" i="73"/>
  <c r="P17" i="73"/>
  <c r="P16" i="73"/>
  <c r="P15" i="73"/>
  <c r="O193" i="74"/>
  <c r="R193" i="74" s="1"/>
  <c r="O180" i="74"/>
  <c r="R180" i="74" s="1"/>
  <c r="P175" i="74"/>
  <c r="S175" i="74" s="1"/>
  <c r="T175" i="74" s="1"/>
  <c r="U175" i="74" s="1"/>
  <c r="P203" i="74"/>
  <c r="S203" i="74" s="1"/>
  <c r="T203" i="74" s="1"/>
  <c r="U203" i="74" s="1"/>
  <c r="P194" i="74"/>
  <c r="S194" i="74" s="1"/>
  <c r="T194" i="74" s="1"/>
  <c r="U194" i="74" s="1"/>
  <c r="P193" i="74"/>
  <c r="S193" i="74" s="1"/>
  <c r="T193" i="74" s="1"/>
  <c r="U193" i="74" s="1"/>
  <c r="P184" i="74"/>
  <c r="S184" i="74" s="1"/>
  <c r="T184" i="74" s="1"/>
  <c r="U184" i="74" s="1"/>
  <c r="P180" i="74"/>
  <c r="S180" i="74" s="1"/>
  <c r="T180" i="74" s="1"/>
  <c r="U180" i="74" s="1"/>
  <c r="P176" i="74"/>
  <c r="S176" i="74" s="1"/>
  <c r="T176" i="74" s="1"/>
  <c r="U176" i="74" s="1"/>
  <c r="P238" i="74"/>
  <c r="S238" i="74" s="1"/>
  <c r="T238" i="74" s="1"/>
  <c r="U238" i="74" s="1"/>
  <c r="P237" i="74"/>
  <c r="S237" i="74" s="1"/>
  <c r="T237" i="74" s="1"/>
  <c r="U237" i="74" s="1"/>
  <c r="P236" i="74"/>
  <c r="S236" i="74" s="1"/>
  <c r="T236" i="74" s="1"/>
  <c r="U236" i="74" s="1"/>
  <c r="P231" i="74"/>
  <c r="S231" i="74" s="1"/>
  <c r="T231" i="74" s="1"/>
  <c r="U231" i="74" s="1"/>
  <c r="P228" i="74"/>
  <c r="S228" i="74" s="1"/>
  <c r="T228" i="74" s="1"/>
  <c r="U228" i="74" s="1"/>
  <c r="P227" i="74"/>
  <c r="S227" i="74" s="1"/>
  <c r="T227" i="74" s="1"/>
  <c r="U227" i="74" s="1"/>
  <c r="P225" i="74"/>
  <c r="S225" i="74" s="1"/>
  <c r="T225" i="74" s="1"/>
  <c r="U225" i="74" s="1"/>
  <c r="P224" i="74"/>
  <c r="S224" i="74" s="1"/>
  <c r="T224" i="74" s="1"/>
  <c r="U224" i="74" s="1"/>
  <c r="P222" i="74"/>
  <c r="S222" i="74" s="1"/>
  <c r="T222" i="74" s="1"/>
  <c r="U222" i="74" s="1"/>
  <c r="P219" i="74"/>
  <c r="S219" i="74" s="1"/>
  <c r="T219" i="74" s="1"/>
  <c r="U219" i="74" s="1"/>
  <c r="P216" i="74"/>
  <c r="S216" i="74" s="1"/>
  <c r="T216" i="74" s="1"/>
  <c r="U216" i="74" s="1"/>
  <c r="P212" i="74"/>
  <c r="S212" i="74" s="1"/>
  <c r="T212" i="74" s="1"/>
  <c r="U212" i="74" s="1"/>
  <c r="P211" i="74"/>
  <c r="S211" i="74" s="1"/>
  <c r="T211" i="74" s="1"/>
  <c r="U211" i="74" s="1"/>
  <c r="P199" i="74"/>
  <c r="S199" i="74" s="1"/>
  <c r="T199" i="74" s="1"/>
  <c r="U199" i="74" s="1"/>
  <c r="P198" i="74"/>
  <c r="S198" i="74" s="1"/>
  <c r="T198" i="74" s="1"/>
  <c r="U198" i="74" s="1"/>
  <c r="P196" i="74"/>
  <c r="S196" i="74" s="1"/>
  <c r="T196" i="74" s="1"/>
  <c r="U196" i="74" s="1"/>
  <c r="P195" i="74"/>
  <c r="S195" i="74" s="1"/>
  <c r="T195" i="74" s="1"/>
  <c r="U195" i="74" s="1"/>
  <c r="P192" i="74"/>
  <c r="S192" i="74" s="1"/>
  <c r="T192" i="74" s="1"/>
  <c r="U192" i="74" s="1"/>
  <c r="P191" i="74"/>
  <c r="S191" i="74" s="1"/>
  <c r="T191" i="74" s="1"/>
  <c r="U191" i="74" s="1"/>
  <c r="P190" i="74"/>
  <c r="S190" i="74" s="1"/>
  <c r="T190" i="74" s="1"/>
  <c r="U190" i="74" s="1"/>
  <c r="P189" i="74"/>
  <c r="S189" i="74" s="1"/>
  <c r="T189" i="74" s="1"/>
  <c r="U189" i="74" s="1"/>
  <c r="P188" i="74"/>
  <c r="S188" i="74" s="1"/>
  <c r="T188" i="74" s="1"/>
  <c r="U188" i="74" s="1"/>
  <c r="P187" i="74"/>
  <c r="S187" i="74" s="1"/>
  <c r="T187" i="74" s="1"/>
  <c r="U187" i="74" s="1"/>
  <c r="P183" i="74"/>
  <c r="S183" i="74" s="1"/>
  <c r="T183" i="74" s="1"/>
  <c r="U183" i="74" s="1"/>
  <c r="P182" i="74"/>
  <c r="S182" i="74" s="1"/>
  <c r="T182" i="74" s="1"/>
  <c r="U182" i="74" s="1"/>
  <c r="P181" i="74"/>
  <c r="S181" i="74" s="1"/>
  <c r="T181" i="74" s="1"/>
  <c r="U181" i="74" s="1"/>
  <c r="P179" i="74"/>
  <c r="S179" i="74" s="1"/>
  <c r="T179" i="74" s="1"/>
  <c r="U179" i="74" s="1"/>
  <c r="P178" i="74"/>
  <c r="S178" i="74" s="1"/>
  <c r="T178" i="74" s="1"/>
  <c r="U178" i="74" s="1"/>
  <c r="P174" i="74"/>
  <c r="S174" i="74" s="1"/>
  <c r="T174" i="74" s="1"/>
  <c r="U174" i="74" s="1"/>
  <c r="P156" i="74"/>
  <c r="S156" i="74" s="1"/>
  <c r="T156" i="74" s="1"/>
  <c r="U156" i="74" s="1"/>
  <c r="P155" i="74"/>
  <c r="S155" i="74" s="1"/>
  <c r="T155" i="74" s="1"/>
  <c r="U155" i="74" s="1"/>
  <c r="P152" i="74"/>
  <c r="S152" i="74" s="1"/>
  <c r="T152" i="74" s="1"/>
  <c r="U152" i="74" s="1"/>
  <c r="P151" i="74"/>
  <c r="S151" i="74" s="1"/>
  <c r="T151" i="74" s="1"/>
  <c r="U151" i="74" s="1"/>
  <c r="P150" i="74"/>
  <c r="S150" i="74" s="1"/>
  <c r="T150" i="74" s="1"/>
  <c r="U150" i="74" s="1"/>
  <c r="P149" i="74"/>
  <c r="S149" i="74" s="1"/>
  <c r="T149" i="74" s="1"/>
  <c r="U149" i="74" s="1"/>
  <c r="P148" i="74"/>
  <c r="S148" i="74" s="1"/>
  <c r="T148" i="74" s="1"/>
  <c r="U148" i="74" s="1"/>
  <c r="P147" i="74"/>
  <c r="S147" i="74" s="1"/>
  <c r="T147" i="74" s="1"/>
  <c r="U147" i="74" s="1"/>
  <c r="P146" i="74"/>
  <c r="S146" i="74" s="1"/>
  <c r="T146" i="74" s="1"/>
  <c r="U146" i="74" s="1"/>
  <c r="P141" i="74"/>
  <c r="S141" i="74" s="1"/>
  <c r="T141" i="74" s="1"/>
  <c r="U141" i="74" s="1"/>
  <c r="P140" i="74"/>
  <c r="S140" i="74" s="1"/>
  <c r="T140" i="74" s="1"/>
  <c r="U140" i="74" s="1"/>
  <c r="P139" i="74"/>
  <c r="S139" i="74" s="1"/>
  <c r="T139" i="74" s="1"/>
  <c r="U139" i="74" s="1"/>
  <c r="P135" i="74"/>
  <c r="S135" i="74" s="1"/>
  <c r="T135" i="74" s="1"/>
  <c r="U135" i="74" s="1"/>
  <c r="P134" i="74"/>
  <c r="S134" i="74" s="1"/>
  <c r="T134" i="74" s="1"/>
  <c r="U134" i="74" s="1"/>
  <c r="P133" i="74"/>
  <c r="S133" i="74" s="1"/>
  <c r="T133" i="74" s="1"/>
  <c r="U133" i="74" s="1"/>
  <c r="P132" i="74"/>
  <c r="S132" i="74" s="1"/>
  <c r="T132" i="74" s="1"/>
  <c r="U132" i="74" s="1"/>
  <c r="P131" i="74"/>
  <c r="S131" i="74" s="1"/>
  <c r="T131" i="74" s="1"/>
  <c r="U131" i="74" s="1"/>
  <c r="P130" i="74"/>
  <c r="S130" i="74" s="1"/>
  <c r="T130" i="74" s="1"/>
  <c r="U130" i="74" s="1"/>
  <c r="P129" i="74"/>
  <c r="S129" i="74" s="1"/>
  <c r="T129" i="74" s="1"/>
  <c r="U129" i="74" s="1"/>
  <c r="P128" i="74"/>
  <c r="S128" i="74" s="1"/>
  <c r="T128" i="74" s="1"/>
  <c r="U128" i="74" s="1"/>
  <c r="P127" i="74"/>
  <c r="S127" i="74" s="1"/>
  <c r="T127" i="74" s="1"/>
  <c r="U127" i="74" s="1"/>
  <c r="P126" i="74"/>
  <c r="S126" i="74" s="1"/>
  <c r="T126" i="74" s="1"/>
  <c r="U126" i="74" s="1"/>
  <c r="P125" i="74"/>
  <c r="S125" i="74" s="1"/>
  <c r="T125" i="74" s="1"/>
  <c r="U125" i="74" s="1"/>
  <c r="P122" i="74"/>
  <c r="S122" i="74" s="1"/>
  <c r="T122" i="74" s="1"/>
  <c r="U122" i="74" s="1"/>
  <c r="P121" i="74"/>
  <c r="S121" i="74" s="1"/>
  <c r="T121" i="74" s="1"/>
  <c r="U121" i="74" s="1"/>
  <c r="P120" i="74"/>
  <c r="S120" i="74" s="1"/>
  <c r="T120" i="74" s="1"/>
  <c r="U120" i="74" s="1"/>
  <c r="P117" i="74"/>
  <c r="S117" i="74" s="1"/>
  <c r="T117" i="74" s="1"/>
  <c r="U117" i="74" s="1"/>
  <c r="P116" i="74"/>
  <c r="S116" i="74" s="1"/>
  <c r="T116" i="74" s="1"/>
  <c r="U116" i="74" s="1"/>
  <c r="P115" i="74"/>
  <c r="S115" i="74" s="1"/>
  <c r="T115" i="74" s="1"/>
  <c r="U115" i="74" s="1"/>
  <c r="P114" i="74"/>
  <c r="S114" i="74" s="1"/>
  <c r="T114" i="74" s="1"/>
  <c r="U114" i="74" s="1"/>
  <c r="P113" i="74"/>
  <c r="S113" i="74" s="1"/>
  <c r="T113" i="74" s="1"/>
  <c r="U113" i="74" s="1"/>
  <c r="P110" i="74"/>
  <c r="S110" i="74" s="1"/>
  <c r="T110" i="74" s="1"/>
  <c r="U110" i="74" s="1"/>
  <c r="P109" i="74"/>
  <c r="S109" i="74" s="1"/>
  <c r="T109" i="74" s="1"/>
  <c r="U109" i="74" s="1"/>
  <c r="P108" i="74"/>
  <c r="S108" i="74" s="1"/>
  <c r="T108" i="74" s="1"/>
  <c r="U108" i="74" s="1"/>
  <c r="P106" i="74"/>
  <c r="S106" i="74" s="1"/>
  <c r="T106" i="74" s="1"/>
  <c r="U106" i="74" s="1"/>
  <c r="P104" i="74"/>
  <c r="S104" i="74" s="1"/>
  <c r="T104" i="74" s="1"/>
  <c r="U104" i="74" s="1"/>
  <c r="P103" i="74"/>
  <c r="S103" i="74" s="1"/>
  <c r="T103" i="74" s="1"/>
  <c r="U103" i="74" s="1"/>
  <c r="P102" i="74"/>
  <c r="S102" i="74" s="1"/>
  <c r="T102" i="74" s="1"/>
  <c r="U102" i="74" s="1"/>
  <c r="P101" i="74"/>
  <c r="S101" i="74" s="1"/>
  <c r="T101" i="74" s="1"/>
  <c r="U101" i="74" s="1"/>
  <c r="P100" i="74"/>
  <c r="S100" i="74" s="1"/>
  <c r="T100" i="74" s="1"/>
  <c r="U100" i="74" s="1"/>
  <c r="P99" i="74"/>
  <c r="S99" i="74" s="1"/>
  <c r="T99" i="74" s="1"/>
  <c r="U99" i="74" s="1"/>
  <c r="P98" i="74"/>
  <c r="S98" i="74" s="1"/>
  <c r="T98" i="74" s="1"/>
  <c r="U98" i="74" s="1"/>
  <c r="P97" i="74"/>
  <c r="S97" i="74" s="1"/>
  <c r="T97" i="74" s="1"/>
  <c r="U97" i="74" s="1"/>
  <c r="P96" i="74"/>
  <c r="S96" i="74" s="1"/>
  <c r="T96" i="74" s="1"/>
  <c r="U96" i="74" s="1"/>
  <c r="P95" i="74"/>
  <c r="S95" i="74" s="1"/>
  <c r="T95" i="74" s="1"/>
  <c r="U95" i="74" s="1"/>
  <c r="P94" i="74"/>
  <c r="S94" i="74" s="1"/>
  <c r="T94" i="74" s="1"/>
  <c r="U94" i="74" s="1"/>
  <c r="P93" i="74"/>
  <c r="S93" i="74" s="1"/>
  <c r="T93" i="74" s="1"/>
  <c r="U93" i="74" s="1"/>
  <c r="P92" i="74"/>
  <c r="S92" i="74" s="1"/>
  <c r="T92" i="74" s="1"/>
  <c r="U92" i="74" s="1"/>
  <c r="P78" i="74"/>
  <c r="S78" i="74" s="1"/>
  <c r="T78" i="74" s="1"/>
  <c r="U78" i="74" s="1"/>
  <c r="P74" i="74"/>
  <c r="S74" i="74" s="1"/>
  <c r="T74" i="74" s="1"/>
  <c r="U74" i="74" s="1"/>
  <c r="P73" i="74"/>
  <c r="S73" i="74" s="1"/>
  <c r="T73" i="74" s="1"/>
  <c r="U73" i="74" s="1"/>
  <c r="P67" i="74"/>
  <c r="S67" i="74" s="1"/>
  <c r="T67" i="74" s="1"/>
  <c r="U67" i="74" s="1"/>
  <c r="P66" i="74"/>
  <c r="S66" i="74" s="1"/>
  <c r="T66" i="74" s="1"/>
  <c r="U66" i="74" s="1"/>
  <c r="P61" i="74"/>
  <c r="S61" i="74" s="1"/>
  <c r="T61" i="74" s="1"/>
  <c r="U61" i="74" s="1"/>
  <c r="P57" i="74"/>
  <c r="S57" i="74" s="1"/>
  <c r="T57" i="74" s="1"/>
  <c r="U57" i="74" s="1"/>
  <c r="P56" i="74"/>
  <c r="S56" i="74" s="1"/>
  <c r="T56" i="74" s="1"/>
  <c r="U56" i="74" s="1"/>
  <c r="P55" i="74"/>
  <c r="S55" i="74" s="1"/>
  <c r="T55" i="74" s="1"/>
  <c r="U55" i="74" s="1"/>
  <c r="P53" i="74"/>
  <c r="S53" i="74" s="1"/>
  <c r="T53" i="74" s="1"/>
  <c r="U53" i="74" s="1"/>
  <c r="P52" i="74"/>
  <c r="S52" i="74" s="1"/>
  <c r="T52" i="74" s="1"/>
  <c r="U52" i="74" s="1"/>
  <c r="P48" i="74"/>
  <c r="S48" i="74" s="1"/>
  <c r="T48" i="74" s="1"/>
  <c r="U48" i="74" s="1"/>
  <c r="P47" i="74"/>
  <c r="S47" i="74" s="1"/>
  <c r="T47" i="74" s="1"/>
  <c r="U47" i="74" s="1"/>
  <c r="P46" i="74"/>
  <c r="S46" i="74" s="1"/>
  <c r="T46" i="74" s="1"/>
  <c r="U46" i="74" s="1"/>
  <c r="P44" i="74"/>
  <c r="S44" i="74" s="1"/>
  <c r="T44" i="74" s="1"/>
  <c r="U44" i="74" s="1"/>
  <c r="P43" i="74"/>
  <c r="S43" i="74" s="1"/>
  <c r="T43" i="74" s="1"/>
  <c r="U43" i="74" s="1"/>
  <c r="P42" i="74"/>
  <c r="S42" i="74" s="1"/>
  <c r="T42" i="74" s="1"/>
  <c r="U42" i="74" s="1"/>
  <c r="P40" i="74"/>
  <c r="S40" i="74" s="1"/>
  <c r="T40" i="74" s="1"/>
  <c r="U40" i="74" s="1"/>
  <c r="P39" i="74"/>
  <c r="S39" i="74" s="1"/>
  <c r="T39" i="74" s="1"/>
  <c r="U39" i="74" s="1"/>
  <c r="P36" i="74"/>
  <c r="S36" i="74" s="1"/>
  <c r="T36" i="74" s="1"/>
  <c r="U36" i="74" s="1"/>
  <c r="P35" i="74"/>
  <c r="S35" i="74" s="1"/>
  <c r="T35" i="74" s="1"/>
  <c r="U35" i="74" s="1"/>
  <c r="Q7" i="74"/>
  <c r="S165" i="73" l="1"/>
  <c r="R165" i="73"/>
  <c r="R173" i="73"/>
  <c r="S173" i="73"/>
  <c r="T173" i="73" s="1"/>
  <c r="U173" i="73" s="1"/>
  <c r="R189" i="73"/>
  <c r="S189" i="73"/>
  <c r="S201" i="73"/>
  <c r="R201" i="73"/>
  <c r="S209" i="73"/>
  <c r="T209" i="73" s="1"/>
  <c r="U209" i="73" s="1"/>
  <c r="R209" i="73"/>
  <c r="S221" i="73"/>
  <c r="R221" i="73"/>
  <c r="S229" i="73"/>
  <c r="T229" i="73" s="1"/>
  <c r="U229" i="73" s="1"/>
  <c r="R229" i="73"/>
  <c r="S241" i="73"/>
  <c r="R241" i="73"/>
  <c r="S253" i="73"/>
  <c r="T253" i="73" s="1"/>
  <c r="U253" i="73" s="1"/>
  <c r="R253" i="73"/>
  <c r="S265" i="73"/>
  <c r="R265" i="73"/>
  <c r="S273" i="73"/>
  <c r="T273" i="73" s="1"/>
  <c r="U273" i="73" s="1"/>
  <c r="R273" i="73"/>
  <c r="S285" i="73"/>
  <c r="R285" i="73"/>
  <c r="S293" i="73"/>
  <c r="T293" i="73" s="1"/>
  <c r="U293" i="73" s="1"/>
  <c r="R293" i="73"/>
  <c r="S305" i="73"/>
  <c r="R305" i="73"/>
  <c r="S317" i="73"/>
  <c r="T317" i="73" s="1"/>
  <c r="U317" i="73" s="1"/>
  <c r="R317" i="73"/>
  <c r="S61" i="73"/>
  <c r="T61" i="73" s="1"/>
  <c r="U61" i="73" s="1"/>
  <c r="S77" i="73"/>
  <c r="T77" i="73" s="1"/>
  <c r="U77" i="73" s="1"/>
  <c r="S89" i="73"/>
  <c r="T89" i="73" s="1"/>
  <c r="U89" i="73" s="1"/>
  <c r="S105" i="73"/>
  <c r="T105" i="73" s="1"/>
  <c r="U105" i="73" s="1"/>
  <c r="S113" i="73"/>
  <c r="T113" i="73" s="1"/>
  <c r="U113" i="73" s="1"/>
  <c r="S50" i="73"/>
  <c r="S54" i="73"/>
  <c r="S58" i="73"/>
  <c r="S70" i="73"/>
  <c r="S74" i="73"/>
  <c r="S78" i="73"/>
  <c r="S110" i="73"/>
  <c r="S122" i="73"/>
  <c r="R122" i="73"/>
  <c r="S126" i="73"/>
  <c r="R126" i="73"/>
  <c r="S130" i="73"/>
  <c r="R130" i="73"/>
  <c r="S134" i="73"/>
  <c r="R134" i="73"/>
  <c r="S138" i="73"/>
  <c r="R138" i="73"/>
  <c r="S142" i="73"/>
  <c r="R142" i="73"/>
  <c r="S146" i="73"/>
  <c r="R146" i="73"/>
  <c r="S150" i="73"/>
  <c r="R150" i="73"/>
  <c r="S154" i="73"/>
  <c r="R154" i="73"/>
  <c r="S158" i="73"/>
  <c r="R158" i="73"/>
  <c r="S166" i="73"/>
  <c r="R166" i="73"/>
  <c r="R170" i="73"/>
  <c r="S170" i="73"/>
  <c r="T170" i="73" s="1"/>
  <c r="U170" i="73" s="1"/>
  <c r="S174" i="73"/>
  <c r="R174" i="73"/>
  <c r="S178" i="73"/>
  <c r="R178" i="73"/>
  <c r="S182" i="73"/>
  <c r="R182" i="73"/>
  <c r="R186" i="73"/>
  <c r="S186" i="73"/>
  <c r="T186" i="73" s="1"/>
  <c r="U186" i="73" s="1"/>
  <c r="S190" i="73"/>
  <c r="R190" i="73"/>
  <c r="S194" i="73"/>
  <c r="R194" i="73"/>
  <c r="R198" i="73"/>
  <c r="S198" i="73"/>
  <c r="T198" i="73" s="1"/>
  <c r="U198" i="73" s="1"/>
  <c r="S202" i="73"/>
  <c r="R202" i="73"/>
  <c r="R206" i="73"/>
  <c r="S206" i="73"/>
  <c r="T206" i="73" s="1"/>
  <c r="U206" i="73" s="1"/>
  <c r="S210" i="73"/>
  <c r="R210" i="73"/>
  <c r="R214" i="73"/>
  <c r="S214" i="73"/>
  <c r="T214" i="73" s="1"/>
  <c r="U214" i="73" s="1"/>
  <c r="S218" i="73"/>
  <c r="R218" i="73"/>
  <c r="R222" i="73"/>
  <c r="S222" i="73"/>
  <c r="T222" i="73" s="1"/>
  <c r="U222" i="73" s="1"/>
  <c r="R226" i="73"/>
  <c r="S226" i="73"/>
  <c r="T226" i="73" s="1"/>
  <c r="U226" i="73" s="1"/>
  <c r="R230" i="73"/>
  <c r="S230" i="73"/>
  <c r="T230" i="73" s="1"/>
  <c r="U230" i="73" s="1"/>
  <c r="R234" i="73"/>
  <c r="S234" i="73"/>
  <c r="T234" i="73" s="1"/>
  <c r="U234" i="73" s="1"/>
  <c r="R238" i="73"/>
  <c r="S238" i="73"/>
  <c r="T238" i="73" s="1"/>
  <c r="U238" i="73" s="1"/>
  <c r="R242" i="73"/>
  <c r="S242" i="73"/>
  <c r="T242" i="73" s="1"/>
  <c r="U242" i="73" s="1"/>
  <c r="R246" i="73"/>
  <c r="S246" i="73"/>
  <c r="T246" i="73" s="1"/>
  <c r="U246" i="73" s="1"/>
  <c r="R250" i="73"/>
  <c r="S250" i="73"/>
  <c r="T250" i="73" s="1"/>
  <c r="U250" i="73" s="1"/>
  <c r="R254" i="73"/>
  <c r="S254" i="73"/>
  <c r="T254" i="73" s="1"/>
  <c r="U254" i="73" s="1"/>
  <c r="R258" i="73"/>
  <c r="S258" i="73"/>
  <c r="T258" i="73" s="1"/>
  <c r="U258" i="73" s="1"/>
  <c r="R262" i="73"/>
  <c r="S262" i="73"/>
  <c r="T262" i="73" s="1"/>
  <c r="U262" i="73" s="1"/>
  <c r="R266" i="73"/>
  <c r="S266" i="73"/>
  <c r="T266" i="73" s="1"/>
  <c r="U266" i="73" s="1"/>
  <c r="R270" i="73"/>
  <c r="S270" i="73"/>
  <c r="T270" i="73" s="1"/>
  <c r="U270" i="73" s="1"/>
  <c r="R274" i="73"/>
  <c r="S274" i="73"/>
  <c r="T274" i="73" s="1"/>
  <c r="U274" i="73" s="1"/>
  <c r="R278" i="73"/>
  <c r="S278" i="73"/>
  <c r="T278" i="73" s="1"/>
  <c r="U278" i="73" s="1"/>
  <c r="R282" i="73"/>
  <c r="S282" i="73"/>
  <c r="T282" i="73" s="1"/>
  <c r="U282" i="73" s="1"/>
  <c r="R286" i="73"/>
  <c r="S286" i="73"/>
  <c r="T286" i="73" s="1"/>
  <c r="U286" i="73" s="1"/>
  <c r="R290" i="73"/>
  <c r="S290" i="73"/>
  <c r="T290" i="73" s="1"/>
  <c r="U290" i="73" s="1"/>
  <c r="R294" i="73"/>
  <c r="S294" i="73"/>
  <c r="T294" i="73" s="1"/>
  <c r="U294" i="73" s="1"/>
  <c r="R298" i="73"/>
  <c r="S298" i="73"/>
  <c r="T298" i="73" s="1"/>
  <c r="U298" i="73" s="1"/>
  <c r="R302" i="73"/>
  <c r="S302" i="73"/>
  <c r="T302" i="73" s="1"/>
  <c r="U302" i="73" s="1"/>
  <c r="R306" i="73"/>
  <c r="S306" i="73"/>
  <c r="T306" i="73" s="1"/>
  <c r="U306" i="73" s="1"/>
  <c r="R310" i="73"/>
  <c r="S310" i="73"/>
  <c r="T310" i="73" s="1"/>
  <c r="U310" i="73" s="1"/>
  <c r="R314" i="73"/>
  <c r="S314" i="73"/>
  <c r="T314" i="73" s="1"/>
  <c r="U314" i="73" s="1"/>
  <c r="R318" i="73"/>
  <c r="S318" i="73"/>
  <c r="T318" i="73" s="1"/>
  <c r="U318" i="73" s="1"/>
  <c r="R322" i="73"/>
  <c r="S322" i="73"/>
  <c r="T322" i="73" s="1"/>
  <c r="U322" i="73" s="1"/>
  <c r="R41" i="73"/>
  <c r="T41" i="73" s="1"/>
  <c r="U41" i="73" s="1"/>
  <c r="R46" i="73"/>
  <c r="T46" i="73" s="1"/>
  <c r="U46" i="73" s="1"/>
  <c r="R50" i="73"/>
  <c r="R54" i="73"/>
  <c r="R58" i="73"/>
  <c r="R62" i="73"/>
  <c r="T62" i="73" s="1"/>
  <c r="U62" i="73" s="1"/>
  <c r="R66" i="73"/>
  <c r="T66" i="73" s="1"/>
  <c r="U66" i="73" s="1"/>
  <c r="R70" i="73"/>
  <c r="R74" i="73"/>
  <c r="R78" i="73"/>
  <c r="R82" i="73"/>
  <c r="T82" i="73" s="1"/>
  <c r="U82" i="73" s="1"/>
  <c r="R86" i="73"/>
  <c r="T86" i="73" s="1"/>
  <c r="U86" i="73" s="1"/>
  <c r="R90" i="73"/>
  <c r="T90" i="73" s="1"/>
  <c r="U90" i="73" s="1"/>
  <c r="R94" i="73"/>
  <c r="T94" i="73" s="1"/>
  <c r="U94" i="73" s="1"/>
  <c r="R98" i="73"/>
  <c r="T98" i="73" s="1"/>
  <c r="U98" i="73" s="1"/>
  <c r="R102" i="73"/>
  <c r="T102" i="73" s="1"/>
  <c r="U102" i="73" s="1"/>
  <c r="R106" i="73"/>
  <c r="T106" i="73" s="1"/>
  <c r="U106" i="73" s="1"/>
  <c r="R110" i="73"/>
  <c r="R114" i="73"/>
  <c r="T114" i="73" s="1"/>
  <c r="U114" i="73" s="1"/>
  <c r="R118" i="73"/>
  <c r="T118" i="73" s="1"/>
  <c r="U118" i="73" s="1"/>
  <c r="S125" i="73"/>
  <c r="T125" i="73" s="1"/>
  <c r="U125" i="73" s="1"/>
  <c r="S133" i="73"/>
  <c r="T133" i="73" s="1"/>
  <c r="U133" i="73" s="1"/>
  <c r="S141" i="73"/>
  <c r="T141" i="73" s="1"/>
  <c r="U141" i="73" s="1"/>
  <c r="S149" i="73"/>
  <c r="T149" i="73" s="1"/>
  <c r="U149" i="73" s="1"/>
  <c r="S157" i="73"/>
  <c r="S169" i="73"/>
  <c r="T169" i="73" s="1"/>
  <c r="U169" i="73" s="1"/>
  <c r="R169" i="73"/>
  <c r="S181" i="73"/>
  <c r="T181" i="73" s="1"/>
  <c r="U181" i="73" s="1"/>
  <c r="R181" i="73"/>
  <c r="S185" i="73"/>
  <c r="T185" i="73" s="1"/>
  <c r="U185" i="73" s="1"/>
  <c r="R185" i="73"/>
  <c r="S197" i="73"/>
  <c r="T197" i="73" s="1"/>
  <c r="U197" i="73" s="1"/>
  <c r="R197" i="73"/>
  <c r="S213" i="73"/>
  <c r="T213" i="73" s="1"/>
  <c r="U213" i="73" s="1"/>
  <c r="R213" i="73"/>
  <c r="S225" i="73"/>
  <c r="T225" i="73" s="1"/>
  <c r="U225" i="73" s="1"/>
  <c r="R225" i="73"/>
  <c r="S237" i="73"/>
  <c r="T237" i="73" s="1"/>
  <c r="U237" i="73" s="1"/>
  <c r="R237" i="73"/>
  <c r="S249" i="73"/>
  <c r="T249" i="73" s="1"/>
  <c r="U249" i="73" s="1"/>
  <c r="R249" i="73"/>
  <c r="S261" i="73"/>
  <c r="T261" i="73" s="1"/>
  <c r="U261" i="73" s="1"/>
  <c r="R261" i="73"/>
  <c r="S277" i="73"/>
  <c r="T277" i="73" s="1"/>
  <c r="U277" i="73" s="1"/>
  <c r="R277" i="73"/>
  <c r="S289" i="73"/>
  <c r="T289" i="73" s="1"/>
  <c r="U289" i="73" s="1"/>
  <c r="R289" i="73"/>
  <c r="S301" i="73"/>
  <c r="T301" i="73" s="1"/>
  <c r="U301" i="73" s="1"/>
  <c r="R301" i="73"/>
  <c r="S313" i="73"/>
  <c r="T313" i="73" s="1"/>
  <c r="U313" i="73" s="1"/>
  <c r="R313" i="73"/>
  <c r="S49" i="73"/>
  <c r="T49" i="73" s="1"/>
  <c r="U49" i="73" s="1"/>
  <c r="S69" i="73"/>
  <c r="T69" i="73" s="1"/>
  <c r="U69" i="73" s="1"/>
  <c r="S93" i="73"/>
  <c r="T93" i="73" s="1"/>
  <c r="U93" i="73" s="1"/>
  <c r="S159" i="73"/>
  <c r="S163" i="73"/>
  <c r="T163" i="73" s="1"/>
  <c r="U163" i="73" s="1"/>
  <c r="R163" i="73"/>
  <c r="S167" i="73"/>
  <c r="T167" i="73" s="1"/>
  <c r="U167" i="73" s="1"/>
  <c r="R167" i="73"/>
  <c r="S171" i="73"/>
  <c r="T171" i="73" s="1"/>
  <c r="U171" i="73" s="1"/>
  <c r="R171" i="73"/>
  <c r="S175" i="73"/>
  <c r="T175" i="73" s="1"/>
  <c r="U175" i="73" s="1"/>
  <c r="R175" i="73"/>
  <c r="R179" i="73"/>
  <c r="S179" i="73"/>
  <c r="S183" i="73"/>
  <c r="T183" i="73" s="1"/>
  <c r="U183" i="73" s="1"/>
  <c r="R183" i="73"/>
  <c r="S187" i="73"/>
  <c r="T187" i="73" s="1"/>
  <c r="U187" i="73" s="1"/>
  <c r="R187" i="73"/>
  <c r="S191" i="73"/>
  <c r="T191" i="73" s="1"/>
  <c r="U191" i="73" s="1"/>
  <c r="R191" i="73"/>
  <c r="R195" i="73"/>
  <c r="S195" i="73"/>
  <c r="S199" i="73"/>
  <c r="T199" i="73" s="1"/>
  <c r="U199" i="73" s="1"/>
  <c r="R199" i="73"/>
  <c r="R203" i="73"/>
  <c r="S203" i="73"/>
  <c r="S207" i="73"/>
  <c r="T207" i="73" s="1"/>
  <c r="U207" i="73" s="1"/>
  <c r="R207" i="73"/>
  <c r="R211" i="73"/>
  <c r="S211" i="73"/>
  <c r="S215" i="73"/>
  <c r="T215" i="73" s="1"/>
  <c r="U215" i="73" s="1"/>
  <c r="R215" i="73"/>
  <c r="R219" i="73"/>
  <c r="S219" i="73"/>
  <c r="S223" i="73"/>
  <c r="T223" i="73" s="1"/>
  <c r="U223" i="73" s="1"/>
  <c r="R223" i="73"/>
  <c r="S227" i="73"/>
  <c r="T227" i="73" s="1"/>
  <c r="U227" i="73" s="1"/>
  <c r="R227" i="73"/>
  <c r="S231" i="73"/>
  <c r="T231" i="73" s="1"/>
  <c r="U231" i="73" s="1"/>
  <c r="R231" i="73"/>
  <c r="S235" i="73"/>
  <c r="T235" i="73" s="1"/>
  <c r="U235" i="73" s="1"/>
  <c r="R235" i="73"/>
  <c r="S239" i="73"/>
  <c r="T239" i="73" s="1"/>
  <c r="U239" i="73" s="1"/>
  <c r="R239" i="73"/>
  <c r="S243" i="73"/>
  <c r="T243" i="73" s="1"/>
  <c r="U243" i="73" s="1"/>
  <c r="R243" i="73"/>
  <c r="S247" i="73"/>
  <c r="T247" i="73" s="1"/>
  <c r="U247" i="73" s="1"/>
  <c r="R247" i="73"/>
  <c r="S251" i="73"/>
  <c r="T251" i="73" s="1"/>
  <c r="U251" i="73" s="1"/>
  <c r="R251" i="73"/>
  <c r="S255" i="73"/>
  <c r="T255" i="73" s="1"/>
  <c r="U255" i="73" s="1"/>
  <c r="R255" i="73"/>
  <c r="S259" i="73"/>
  <c r="T259" i="73" s="1"/>
  <c r="U259" i="73" s="1"/>
  <c r="R259" i="73"/>
  <c r="S263" i="73"/>
  <c r="T263" i="73" s="1"/>
  <c r="U263" i="73" s="1"/>
  <c r="R263" i="73"/>
  <c r="S267" i="73"/>
  <c r="T267" i="73" s="1"/>
  <c r="U267" i="73" s="1"/>
  <c r="R267" i="73"/>
  <c r="S271" i="73"/>
  <c r="T271" i="73" s="1"/>
  <c r="U271" i="73" s="1"/>
  <c r="R271" i="73"/>
  <c r="S275" i="73"/>
  <c r="T275" i="73" s="1"/>
  <c r="U275" i="73" s="1"/>
  <c r="R275" i="73"/>
  <c r="S279" i="73"/>
  <c r="T279" i="73" s="1"/>
  <c r="U279" i="73" s="1"/>
  <c r="R279" i="73"/>
  <c r="S283" i="73"/>
  <c r="T283" i="73" s="1"/>
  <c r="U283" i="73" s="1"/>
  <c r="R283" i="73"/>
  <c r="S287" i="73"/>
  <c r="T287" i="73" s="1"/>
  <c r="U287" i="73" s="1"/>
  <c r="R287" i="73"/>
  <c r="S291" i="73"/>
  <c r="T291" i="73" s="1"/>
  <c r="U291" i="73" s="1"/>
  <c r="R291" i="73"/>
  <c r="S295" i="73"/>
  <c r="T295" i="73" s="1"/>
  <c r="U295" i="73" s="1"/>
  <c r="R295" i="73"/>
  <c r="S299" i="73"/>
  <c r="T299" i="73" s="1"/>
  <c r="U299" i="73" s="1"/>
  <c r="R299" i="73"/>
  <c r="S303" i="73"/>
  <c r="T303" i="73" s="1"/>
  <c r="U303" i="73" s="1"/>
  <c r="R303" i="73"/>
  <c r="S307" i="73"/>
  <c r="R307" i="73"/>
  <c r="S311" i="73"/>
  <c r="T311" i="73" s="1"/>
  <c r="U311" i="73" s="1"/>
  <c r="R311" i="73"/>
  <c r="S315" i="73"/>
  <c r="T315" i="73" s="1"/>
  <c r="U315" i="73" s="1"/>
  <c r="R315" i="73"/>
  <c r="S319" i="73"/>
  <c r="T319" i="73" s="1"/>
  <c r="U319" i="73" s="1"/>
  <c r="R319" i="73"/>
  <c r="S323" i="73"/>
  <c r="T323" i="73" s="1"/>
  <c r="U323" i="73" s="1"/>
  <c r="R323" i="73"/>
  <c r="R15" i="73"/>
  <c r="T15" i="73" s="1"/>
  <c r="U15" i="73" s="1"/>
  <c r="R17" i="73"/>
  <c r="T17" i="73" s="1"/>
  <c r="U17" i="73" s="1"/>
  <c r="R19" i="73"/>
  <c r="T19" i="73" s="1"/>
  <c r="U19" i="73" s="1"/>
  <c r="R21" i="73"/>
  <c r="T21" i="73" s="1"/>
  <c r="U21" i="73" s="1"/>
  <c r="R23" i="73"/>
  <c r="T23" i="73" s="1"/>
  <c r="U23" i="73" s="1"/>
  <c r="R25" i="73"/>
  <c r="T25" i="73" s="1"/>
  <c r="U25" i="73" s="1"/>
  <c r="R27" i="73"/>
  <c r="T27" i="73" s="1"/>
  <c r="U27" i="73" s="1"/>
  <c r="R29" i="73"/>
  <c r="T29" i="73" s="1"/>
  <c r="U29" i="73" s="1"/>
  <c r="R31" i="73"/>
  <c r="T31" i="73" s="1"/>
  <c r="U31" i="73" s="1"/>
  <c r="R33" i="73"/>
  <c r="T33" i="73" s="1"/>
  <c r="U33" i="73" s="1"/>
  <c r="R35" i="73"/>
  <c r="T35" i="73" s="1"/>
  <c r="U35" i="73" s="1"/>
  <c r="R37" i="73"/>
  <c r="T37" i="73" s="1"/>
  <c r="U37" i="73" s="1"/>
  <c r="R39" i="73"/>
  <c r="T39" i="73" s="1"/>
  <c r="U39" i="73" s="1"/>
  <c r="R44" i="73"/>
  <c r="S47" i="73"/>
  <c r="T47" i="73" s="1"/>
  <c r="U47" i="73" s="1"/>
  <c r="S51" i="73"/>
  <c r="T51" i="73" s="1"/>
  <c r="U51" i="73" s="1"/>
  <c r="S55" i="73"/>
  <c r="T55" i="73" s="1"/>
  <c r="U55" i="73" s="1"/>
  <c r="S59" i="73"/>
  <c r="T59" i="73" s="1"/>
  <c r="U59" i="73" s="1"/>
  <c r="S63" i="73"/>
  <c r="T63" i="73" s="1"/>
  <c r="U63" i="73" s="1"/>
  <c r="S67" i="73"/>
  <c r="T67" i="73" s="1"/>
  <c r="U67" i="73" s="1"/>
  <c r="S71" i="73"/>
  <c r="T71" i="73" s="1"/>
  <c r="U71" i="73" s="1"/>
  <c r="S75" i="73"/>
  <c r="T75" i="73" s="1"/>
  <c r="U75" i="73" s="1"/>
  <c r="S79" i="73"/>
  <c r="T79" i="73" s="1"/>
  <c r="U79" i="73" s="1"/>
  <c r="S83" i="73"/>
  <c r="T83" i="73" s="1"/>
  <c r="U83" i="73" s="1"/>
  <c r="S87" i="73"/>
  <c r="T87" i="73" s="1"/>
  <c r="U87" i="73" s="1"/>
  <c r="S91" i="73"/>
  <c r="T91" i="73" s="1"/>
  <c r="U91" i="73" s="1"/>
  <c r="S95" i="73"/>
  <c r="T95" i="73" s="1"/>
  <c r="U95" i="73" s="1"/>
  <c r="S99" i="73"/>
  <c r="T99" i="73" s="1"/>
  <c r="U99" i="73" s="1"/>
  <c r="S103" i="73"/>
  <c r="T103" i="73" s="1"/>
  <c r="U103" i="73" s="1"/>
  <c r="S107" i="73"/>
  <c r="T107" i="73" s="1"/>
  <c r="U107" i="73" s="1"/>
  <c r="S111" i="73"/>
  <c r="T111" i="73" s="1"/>
  <c r="U111" i="73" s="1"/>
  <c r="S115" i="73"/>
  <c r="T115" i="73" s="1"/>
  <c r="U115" i="73" s="1"/>
  <c r="S119" i="73"/>
  <c r="T119" i="73" s="1"/>
  <c r="U119" i="73" s="1"/>
  <c r="S127" i="73"/>
  <c r="T127" i="73" s="1"/>
  <c r="U127" i="73" s="1"/>
  <c r="S135" i="73"/>
  <c r="T135" i="73" s="1"/>
  <c r="U135" i="73" s="1"/>
  <c r="S143" i="73"/>
  <c r="T143" i="73" s="1"/>
  <c r="U143" i="73" s="1"/>
  <c r="S151" i="73"/>
  <c r="T151" i="73" s="1"/>
  <c r="U151" i="73" s="1"/>
  <c r="R159" i="73"/>
  <c r="S161" i="73"/>
  <c r="R161" i="73"/>
  <c r="S177" i="73"/>
  <c r="T177" i="73" s="1"/>
  <c r="U177" i="73" s="1"/>
  <c r="R177" i="73"/>
  <c r="S193" i="73"/>
  <c r="T193" i="73" s="1"/>
  <c r="U193" i="73" s="1"/>
  <c r="R193" i="73"/>
  <c r="S205" i="73"/>
  <c r="T205" i="73" s="1"/>
  <c r="U205" i="73" s="1"/>
  <c r="R205" i="73"/>
  <c r="S217" i="73"/>
  <c r="T217" i="73" s="1"/>
  <c r="U217" i="73" s="1"/>
  <c r="R217" i="73"/>
  <c r="S233" i="73"/>
  <c r="T233" i="73" s="1"/>
  <c r="U233" i="73" s="1"/>
  <c r="R233" i="73"/>
  <c r="S245" i="73"/>
  <c r="T245" i="73" s="1"/>
  <c r="U245" i="73" s="1"/>
  <c r="R245" i="73"/>
  <c r="S257" i="73"/>
  <c r="T257" i="73" s="1"/>
  <c r="U257" i="73" s="1"/>
  <c r="R257" i="73"/>
  <c r="S269" i="73"/>
  <c r="T269" i="73" s="1"/>
  <c r="U269" i="73" s="1"/>
  <c r="R269" i="73"/>
  <c r="S281" i="73"/>
  <c r="T281" i="73" s="1"/>
  <c r="U281" i="73" s="1"/>
  <c r="R281" i="73"/>
  <c r="S297" i="73"/>
  <c r="T297" i="73" s="1"/>
  <c r="U297" i="73" s="1"/>
  <c r="R297" i="73"/>
  <c r="S309" i="73"/>
  <c r="T309" i="73" s="1"/>
  <c r="U309" i="73" s="1"/>
  <c r="R309" i="73"/>
  <c r="S321" i="73"/>
  <c r="T321" i="73" s="1"/>
  <c r="U321" i="73" s="1"/>
  <c r="R321" i="73"/>
  <c r="S45" i="73"/>
  <c r="T45" i="73" s="1"/>
  <c r="U45" i="73" s="1"/>
  <c r="S53" i="73"/>
  <c r="T53" i="73" s="1"/>
  <c r="U53" i="73" s="1"/>
  <c r="S57" i="73"/>
  <c r="T57" i="73" s="1"/>
  <c r="U57" i="73" s="1"/>
  <c r="S65" i="73"/>
  <c r="T65" i="73" s="1"/>
  <c r="U65" i="73" s="1"/>
  <c r="S73" i="73"/>
  <c r="T73" i="73" s="1"/>
  <c r="U73" i="73" s="1"/>
  <c r="S81" i="73"/>
  <c r="T81" i="73" s="1"/>
  <c r="U81" i="73" s="1"/>
  <c r="S85" i="73"/>
  <c r="T85" i="73" s="1"/>
  <c r="U85" i="73" s="1"/>
  <c r="S97" i="73"/>
  <c r="T97" i="73" s="1"/>
  <c r="U97" i="73" s="1"/>
  <c r="S101" i="73"/>
  <c r="T101" i="73" s="1"/>
  <c r="U101" i="73" s="1"/>
  <c r="S109" i="73"/>
  <c r="T109" i="73" s="1"/>
  <c r="U109" i="73" s="1"/>
  <c r="S117" i="73"/>
  <c r="T117" i="73" s="1"/>
  <c r="U117" i="73" s="1"/>
  <c r="R7" i="74"/>
  <c r="S7" i="74"/>
  <c r="T7" i="74" s="1"/>
  <c r="U7" i="74" s="1"/>
  <c r="T40" i="73"/>
  <c r="U40" i="73" s="1"/>
  <c r="T44" i="73"/>
  <c r="U44" i="73" s="1"/>
  <c r="S52" i="73"/>
  <c r="T52" i="73" s="1"/>
  <c r="U52" i="73" s="1"/>
  <c r="S56" i="73"/>
  <c r="T60" i="73"/>
  <c r="U60" i="73" s="1"/>
  <c r="S64" i="73"/>
  <c r="S68" i="73"/>
  <c r="T68" i="73" s="1"/>
  <c r="U68" i="73" s="1"/>
  <c r="S72" i="73"/>
  <c r="S76" i="73"/>
  <c r="T76" i="73" s="1"/>
  <c r="U76" i="73" s="1"/>
  <c r="T84" i="73"/>
  <c r="U84" i="73" s="1"/>
  <c r="S92" i="73"/>
  <c r="T92" i="73" s="1"/>
  <c r="U92" i="73" s="1"/>
  <c r="T100" i="73"/>
  <c r="U100" i="73" s="1"/>
  <c r="S108" i="73"/>
  <c r="T108" i="73" s="1"/>
  <c r="U108" i="73" s="1"/>
  <c r="S112" i="73"/>
  <c r="S116" i="73"/>
  <c r="T116" i="73" s="1"/>
  <c r="U116" i="73" s="1"/>
  <c r="S120" i="73"/>
  <c r="R120" i="73"/>
  <c r="S124" i="73"/>
  <c r="R124" i="73"/>
  <c r="S128" i="73"/>
  <c r="R128" i="73"/>
  <c r="S132" i="73"/>
  <c r="R132" i="73"/>
  <c r="S136" i="73"/>
  <c r="R136" i="73"/>
  <c r="S140" i="73"/>
  <c r="R140" i="73"/>
  <c r="S144" i="73"/>
  <c r="R144" i="73"/>
  <c r="S148" i="73"/>
  <c r="R148" i="73"/>
  <c r="S152" i="73"/>
  <c r="R152" i="73"/>
  <c r="S156" i="73"/>
  <c r="R156" i="73"/>
  <c r="S160" i="73"/>
  <c r="R160" i="73"/>
  <c r="R164" i="73"/>
  <c r="S164" i="73"/>
  <c r="T164" i="73" s="1"/>
  <c r="U164" i="73" s="1"/>
  <c r="S168" i="73"/>
  <c r="R168" i="73"/>
  <c r="S172" i="73"/>
  <c r="R172" i="73"/>
  <c r="R176" i="73"/>
  <c r="S176" i="73"/>
  <c r="T176" i="73" s="1"/>
  <c r="U176" i="73" s="1"/>
  <c r="S180" i="73"/>
  <c r="R180" i="73"/>
  <c r="S184" i="73"/>
  <c r="R184" i="73"/>
  <c r="S188" i="73"/>
  <c r="R188" i="73"/>
  <c r="R192" i="73"/>
  <c r="S192" i="73"/>
  <c r="T192" i="73" s="1"/>
  <c r="U192" i="73" s="1"/>
  <c r="S196" i="73"/>
  <c r="R196" i="73"/>
  <c r="S200" i="73"/>
  <c r="R200" i="73"/>
  <c r="S204" i="73"/>
  <c r="R204" i="73"/>
  <c r="S208" i="73"/>
  <c r="R208" i="73"/>
  <c r="S212" i="73"/>
  <c r="R212" i="73"/>
  <c r="S216" i="73"/>
  <c r="R216" i="73"/>
  <c r="S220" i="73"/>
  <c r="R220" i="73"/>
  <c r="R224" i="73"/>
  <c r="S224" i="73"/>
  <c r="T224" i="73" s="1"/>
  <c r="U224" i="73" s="1"/>
  <c r="R228" i="73"/>
  <c r="S228" i="73"/>
  <c r="T228" i="73" s="1"/>
  <c r="U228" i="73" s="1"/>
  <c r="R232" i="73"/>
  <c r="S232" i="73"/>
  <c r="T232" i="73" s="1"/>
  <c r="U232" i="73" s="1"/>
  <c r="R236" i="73"/>
  <c r="S236" i="73"/>
  <c r="T236" i="73" s="1"/>
  <c r="U236" i="73" s="1"/>
  <c r="R240" i="73"/>
  <c r="S240" i="73"/>
  <c r="T240" i="73" s="1"/>
  <c r="U240" i="73" s="1"/>
  <c r="R244" i="73"/>
  <c r="S244" i="73"/>
  <c r="T244" i="73" s="1"/>
  <c r="U244" i="73" s="1"/>
  <c r="R248" i="73"/>
  <c r="S248" i="73"/>
  <c r="T248" i="73" s="1"/>
  <c r="U248" i="73" s="1"/>
  <c r="R252" i="73"/>
  <c r="S252" i="73"/>
  <c r="T252" i="73" s="1"/>
  <c r="U252" i="73" s="1"/>
  <c r="R256" i="73"/>
  <c r="S256" i="73"/>
  <c r="T256" i="73" s="1"/>
  <c r="U256" i="73" s="1"/>
  <c r="R260" i="73"/>
  <c r="S260" i="73"/>
  <c r="T260" i="73" s="1"/>
  <c r="U260" i="73" s="1"/>
  <c r="R264" i="73"/>
  <c r="S264" i="73"/>
  <c r="T264" i="73" s="1"/>
  <c r="U264" i="73" s="1"/>
  <c r="R268" i="73"/>
  <c r="S268" i="73"/>
  <c r="T268" i="73" s="1"/>
  <c r="U268" i="73" s="1"/>
  <c r="R272" i="73"/>
  <c r="S272" i="73"/>
  <c r="T272" i="73" s="1"/>
  <c r="U272" i="73" s="1"/>
  <c r="R276" i="73"/>
  <c r="S276" i="73"/>
  <c r="T276" i="73" s="1"/>
  <c r="U276" i="73" s="1"/>
  <c r="R280" i="73"/>
  <c r="S280" i="73"/>
  <c r="T280" i="73" s="1"/>
  <c r="U280" i="73" s="1"/>
  <c r="R284" i="73"/>
  <c r="S284" i="73"/>
  <c r="T284" i="73" s="1"/>
  <c r="U284" i="73" s="1"/>
  <c r="R288" i="73"/>
  <c r="S288" i="73"/>
  <c r="T288" i="73" s="1"/>
  <c r="U288" i="73" s="1"/>
  <c r="R292" i="73"/>
  <c r="S292" i="73"/>
  <c r="T292" i="73" s="1"/>
  <c r="U292" i="73" s="1"/>
  <c r="R296" i="73"/>
  <c r="S296" i="73"/>
  <c r="T296" i="73" s="1"/>
  <c r="U296" i="73" s="1"/>
  <c r="R300" i="73"/>
  <c r="S300" i="73"/>
  <c r="T300" i="73" s="1"/>
  <c r="U300" i="73" s="1"/>
  <c r="R304" i="73"/>
  <c r="S304" i="73"/>
  <c r="R308" i="73"/>
  <c r="S308" i="73"/>
  <c r="T308" i="73" s="1"/>
  <c r="U308" i="73" s="1"/>
  <c r="R312" i="73"/>
  <c r="S312" i="73"/>
  <c r="T312" i="73" s="1"/>
  <c r="U312" i="73" s="1"/>
  <c r="R316" i="73"/>
  <c r="S316" i="73"/>
  <c r="T316" i="73" s="1"/>
  <c r="U316" i="73" s="1"/>
  <c r="R320" i="73"/>
  <c r="S320" i="73"/>
  <c r="T320" i="73" s="1"/>
  <c r="U320" i="73" s="1"/>
  <c r="R324" i="73"/>
  <c r="S324" i="73"/>
  <c r="T324" i="73" s="1"/>
  <c r="U324" i="73" s="1"/>
  <c r="R42" i="73"/>
  <c r="T42" i="73" s="1"/>
  <c r="U42" i="73" s="1"/>
  <c r="R48" i="73"/>
  <c r="T48" i="73" s="1"/>
  <c r="U48" i="73" s="1"/>
  <c r="R52" i="73"/>
  <c r="R56" i="73"/>
  <c r="R60" i="73"/>
  <c r="R64" i="73"/>
  <c r="R68" i="73"/>
  <c r="R72" i="73"/>
  <c r="R76" i="73"/>
  <c r="R80" i="73"/>
  <c r="T80" i="73" s="1"/>
  <c r="U80" i="73" s="1"/>
  <c r="R84" i="73"/>
  <c r="R88" i="73"/>
  <c r="T88" i="73" s="1"/>
  <c r="U88" i="73" s="1"/>
  <c r="R92" i="73"/>
  <c r="R96" i="73"/>
  <c r="T96" i="73" s="1"/>
  <c r="U96" i="73" s="1"/>
  <c r="R100" i="73"/>
  <c r="R104" i="73"/>
  <c r="T104" i="73" s="1"/>
  <c r="U104" i="73" s="1"/>
  <c r="R108" i="73"/>
  <c r="R112" i="73"/>
  <c r="R116" i="73"/>
  <c r="S121" i="73"/>
  <c r="T121" i="73" s="1"/>
  <c r="U121" i="73" s="1"/>
  <c r="S129" i="73"/>
  <c r="T129" i="73" s="1"/>
  <c r="U129" i="73" s="1"/>
  <c r="S137" i="73"/>
  <c r="T137" i="73" s="1"/>
  <c r="U137" i="73" s="1"/>
  <c r="S145" i="73"/>
  <c r="T145" i="73" s="1"/>
  <c r="U145" i="73" s="1"/>
  <c r="S153" i="73"/>
  <c r="T153" i="73" s="1"/>
  <c r="U153" i="73" s="1"/>
  <c r="S156" i="71"/>
  <c r="T156" i="71" s="1"/>
  <c r="S128" i="71"/>
  <c r="T128" i="71" s="1"/>
  <c r="S32" i="71"/>
  <c r="T32" i="71" s="1"/>
  <c r="S24" i="71"/>
  <c r="T24" i="71" s="1"/>
  <c r="S161" i="71"/>
  <c r="T161" i="71" s="1"/>
  <c r="S153" i="71"/>
  <c r="T153" i="71" s="1"/>
  <c r="S145" i="71"/>
  <c r="T145" i="71" s="1"/>
  <c r="S137" i="71"/>
  <c r="T137" i="71" s="1"/>
  <c r="S80" i="71"/>
  <c r="T80" i="71" s="1"/>
  <c r="S159" i="71"/>
  <c r="T159" i="71" s="1"/>
  <c r="S120" i="71"/>
  <c r="T120" i="71" s="1"/>
  <c r="S72" i="71"/>
  <c r="T72" i="71" s="1"/>
  <c r="S127" i="71"/>
  <c r="T127" i="71" s="1"/>
  <c r="S119" i="71"/>
  <c r="T119" i="71" s="1"/>
  <c r="S111" i="71"/>
  <c r="T111" i="71" s="1"/>
  <c r="S103" i="71"/>
  <c r="T103" i="71" s="1"/>
  <c r="S95" i="71"/>
  <c r="T95" i="71" s="1"/>
  <c r="S87" i="71"/>
  <c r="T87" i="71" s="1"/>
  <c r="S79" i="71"/>
  <c r="T79" i="71" s="1"/>
  <c r="S71" i="71"/>
  <c r="T71" i="71" s="1"/>
  <c r="S63" i="71"/>
  <c r="T63" i="71" s="1"/>
  <c r="S55" i="71"/>
  <c r="T55" i="71" s="1"/>
  <c r="S47" i="71"/>
  <c r="T47" i="71" s="1"/>
  <c r="S39" i="71"/>
  <c r="T39" i="71" s="1"/>
  <c r="S31" i="71"/>
  <c r="T31" i="71" s="1"/>
  <c r="S23" i="71"/>
  <c r="T23" i="71" s="1"/>
  <c r="S15" i="71"/>
  <c r="T15" i="71" s="1"/>
  <c r="S16" i="71"/>
  <c r="T16" i="71" s="1"/>
  <c r="S124" i="71"/>
  <c r="T124" i="71" s="1"/>
  <c r="S151" i="71"/>
  <c r="T151" i="71" s="1"/>
  <c r="S118" i="71"/>
  <c r="T118" i="71" s="1"/>
  <c r="S20" i="71"/>
  <c r="T20" i="71" s="1"/>
  <c r="T9" i="71"/>
  <c r="R164" i="71"/>
  <c r="S11" i="71"/>
  <c r="T11" i="71" s="1"/>
  <c r="S114" i="71"/>
  <c r="T114" i="71" s="1"/>
  <c r="S70" i="71"/>
  <c r="T70" i="71" s="1"/>
  <c r="S160" i="71"/>
  <c r="T160" i="71" s="1"/>
  <c r="S132" i="71"/>
  <c r="T132" i="71" s="1"/>
  <c r="S116" i="71"/>
  <c r="T116" i="71" s="1"/>
  <c r="S84" i="71"/>
  <c r="T84" i="71" s="1"/>
  <c r="S68" i="71"/>
  <c r="T68" i="71" s="1"/>
  <c r="S155" i="71"/>
  <c r="T155" i="71" s="1"/>
  <c r="S139" i="71"/>
  <c r="T139" i="71" s="1"/>
  <c r="S130" i="71"/>
  <c r="T130" i="71" s="1"/>
  <c r="S86" i="71"/>
  <c r="T86" i="71" s="1"/>
  <c r="S28" i="71"/>
  <c r="T28" i="71" s="1"/>
  <c r="S12" i="71"/>
  <c r="T12" i="71" s="1"/>
  <c r="Q164" i="71"/>
  <c r="S122" i="71"/>
  <c r="T122" i="71" s="1"/>
  <c r="S82" i="71"/>
  <c r="T82" i="71" s="1"/>
  <c r="P65" i="72"/>
  <c r="Q8" i="72"/>
  <c r="S8" i="72" s="1"/>
  <c r="T8" i="72" s="1"/>
  <c r="R65" i="72"/>
  <c r="T157" i="73"/>
  <c r="U157" i="73" s="1"/>
  <c r="T161" i="73"/>
  <c r="U161" i="73" s="1"/>
  <c r="T165" i="73"/>
  <c r="U165" i="73" s="1"/>
  <c r="S14" i="73"/>
  <c r="I682" i="76"/>
  <c r="T307" i="73" l="1"/>
  <c r="U307" i="73" s="1"/>
  <c r="T304" i="73"/>
  <c r="U304" i="73" s="1"/>
  <c r="T110" i="73"/>
  <c r="U110" i="73" s="1"/>
  <c r="T78" i="73"/>
  <c r="U78" i="73" s="1"/>
  <c r="R342" i="73"/>
  <c r="T164" i="71"/>
  <c r="T220" i="73"/>
  <c r="U220" i="73" s="1"/>
  <c r="T212" i="73"/>
  <c r="U212" i="73" s="1"/>
  <c r="T204" i="73"/>
  <c r="U204" i="73" s="1"/>
  <c r="T196" i="73"/>
  <c r="U196" i="73" s="1"/>
  <c r="T188" i="73"/>
  <c r="U188" i="73" s="1"/>
  <c r="T180" i="73"/>
  <c r="U180" i="73" s="1"/>
  <c r="T172" i="73"/>
  <c r="U172" i="73" s="1"/>
  <c r="T156" i="73"/>
  <c r="U156" i="73" s="1"/>
  <c r="T148" i="73"/>
  <c r="U148" i="73" s="1"/>
  <c r="T140" i="73"/>
  <c r="U140" i="73" s="1"/>
  <c r="T132" i="73"/>
  <c r="U132" i="73" s="1"/>
  <c r="T124" i="73"/>
  <c r="U124" i="73" s="1"/>
  <c r="T112" i="73"/>
  <c r="U112" i="73" s="1"/>
  <c r="T64" i="73"/>
  <c r="U64" i="73" s="1"/>
  <c r="T219" i="73"/>
  <c r="U219" i="73" s="1"/>
  <c r="T211" i="73"/>
  <c r="U211" i="73" s="1"/>
  <c r="T203" i="73"/>
  <c r="U203" i="73" s="1"/>
  <c r="T195" i="73"/>
  <c r="U195" i="73" s="1"/>
  <c r="T179" i="73"/>
  <c r="U179" i="73" s="1"/>
  <c r="T190" i="73"/>
  <c r="U190" i="73" s="1"/>
  <c r="T182" i="73"/>
  <c r="U182" i="73" s="1"/>
  <c r="T174" i="73"/>
  <c r="U174" i="73" s="1"/>
  <c r="T166" i="73"/>
  <c r="U166" i="73" s="1"/>
  <c r="T154" i="73"/>
  <c r="U154" i="73" s="1"/>
  <c r="T146" i="73"/>
  <c r="U146" i="73" s="1"/>
  <c r="T138" i="73"/>
  <c r="U138" i="73" s="1"/>
  <c r="T130" i="73"/>
  <c r="U130" i="73" s="1"/>
  <c r="T122" i="73"/>
  <c r="U122" i="73" s="1"/>
  <c r="T74" i="73"/>
  <c r="U74" i="73" s="1"/>
  <c r="T58" i="73"/>
  <c r="U58" i="73" s="1"/>
  <c r="S342" i="73"/>
  <c r="T14" i="73"/>
  <c r="T70" i="73"/>
  <c r="U70" i="73" s="1"/>
  <c r="T54" i="73"/>
  <c r="U54" i="73" s="1"/>
  <c r="T305" i="73"/>
  <c r="U305" i="73" s="1"/>
  <c r="T285" i="73"/>
  <c r="U285" i="73" s="1"/>
  <c r="T265" i="73"/>
  <c r="U265" i="73" s="1"/>
  <c r="T241" i="73"/>
  <c r="U241" i="73" s="1"/>
  <c r="T221" i="73"/>
  <c r="U221" i="73" s="1"/>
  <c r="T201" i="73"/>
  <c r="U201" i="73" s="1"/>
  <c r="T216" i="73"/>
  <c r="U216" i="73" s="1"/>
  <c r="T208" i="73"/>
  <c r="U208" i="73" s="1"/>
  <c r="T200" i="73"/>
  <c r="U200" i="73" s="1"/>
  <c r="T184" i="73"/>
  <c r="U184" i="73" s="1"/>
  <c r="T168" i="73"/>
  <c r="U168" i="73" s="1"/>
  <c r="T160" i="73"/>
  <c r="U160" i="73" s="1"/>
  <c r="T152" i="73"/>
  <c r="U152" i="73" s="1"/>
  <c r="T144" i="73"/>
  <c r="U144" i="73" s="1"/>
  <c r="T136" i="73"/>
  <c r="U136" i="73" s="1"/>
  <c r="T128" i="73"/>
  <c r="U128" i="73" s="1"/>
  <c r="T120" i="73"/>
  <c r="U120" i="73" s="1"/>
  <c r="T72" i="73"/>
  <c r="U72" i="73" s="1"/>
  <c r="T56" i="73"/>
  <c r="U56" i="73" s="1"/>
  <c r="T159" i="73"/>
  <c r="U159" i="73" s="1"/>
  <c r="T218" i="73"/>
  <c r="U218" i="73" s="1"/>
  <c r="T210" i="73"/>
  <c r="U210" i="73" s="1"/>
  <c r="T202" i="73"/>
  <c r="U202" i="73" s="1"/>
  <c r="T194" i="73"/>
  <c r="U194" i="73" s="1"/>
  <c r="T178" i="73"/>
  <c r="U178" i="73" s="1"/>
  <c r="T158" i="73"/>
  <c r="U158" i="73" s="1"/>
  <c r="T150" i="73"/>
  <c r="U150" i="73" s="1"/>
  <c r="T142" i="73"/>
  <c r="U142" i="73" s="1"/>
  <c r="T134" i="73"/>
  <c r="U134" i="73" s="1"/>
  <c r="T126" i="73"/>
  <c r="U126" i="73" s="1"/>
  <c r="T50" i="73"/>
  <c r="U50" i="73" s="1"/>
  <c r="T189" i="73"/>
  <c r="U189" i="73" s="1"/>
  <c r="S164" i="71"/>
  <c r="T65" i="72"/>
  <c r="Q65" i="72"/>
  <c r="S65" i="72"/>
  <c r="S326" i="74"/>
  <c r="J164" i="71"/>
  <c r="J65" i="72"/>
  <c r="K327" i="73"/>
  <c r="K342" i="73" s="1"/>
  <c r="K326" i="74"/>
  <c r="T342" i="73" l="1"/>
  <c r="U14" i="73"/>
  <c r="U342" i="73" s="1"/>
  <c r="U326" i="74"/>
  <c r="T326" i="7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</author>
  </authors>
  <commentList>
    <comment ref="A1" authorId="0" shapeId="0" xr:uid="{8641BD24-B7EA-4637-994A-5F749853C4CB}">
      <text>
        <r>
          <rPr>
            <b/>
            <sz val="9"/>
            <color indexed="81"/>
            <rFont val="Tahoma"/>
            <family val="2"/>
          </rPr>
          <t>Cristian: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<sst xmlns="http://schemas.openxmlformats.org/spreadsheetml/2006/main" count="13199" uniqueCount="1914">
  <si>
    <t>ARCO SEGUETA  ERGONOMICA 17A SURTEK</t>
  </si>
  <si>
    <t>JUEGO DE PUNTAS PARA DESARMADOR  MARCA SURTEK</t>
  </si>
  <si>
    <t>JUEGO DE 9 LLAVES COMBINADAS MARCA FOY</t>
  </si>
  <si>
    <t>DESARMADOR MARCA SURTEK</t>
  </si>
  <si>
    <t>ANAQUEL DE 40X85X2.00 MTS COLOR GRIS</t>
  </si>
  <si>
    <t>ANAQUEL CON CAJONERA CON 63 PIEZAS COLOR GRIS</t>
  </si>
  <si>
    <t>TORNILLO DE BANCO TW-4 TRUPER</t>
  </si>
  <si>
    <t>FLEXOMETRO ANTI-IMPACTO 5MT</t>
  </si>
  <si>
    <t>MODULET BLANCOS 1.22X2.44X2"</t>
  </si>
  <si>
    <t>MODULET NEGROS 1.22X2.44X2"</t>
  </si>
  <si>
    <t>MODULET VERDE 1.22X2.44X2"</t>
  </si>
  <si>
    <t>ESCUADRA COMBINADA PROFECIONAL</t>
  </si>
  <si>
    <t>DESBROZADORA ECHO N/S 034155</t>
  </si>
  <si>
    <t>JUEGO DE LLAVE EXAGONALES CORTAS EN SET CON 10 (ALLEN) MARCA ARWIN</t>
  </si>
  <si>
    <t>MESA BLANCA</t>
  </si>
  <si>
    <t>CINCEL</t>
  </si>
  <si>
    <t>ESCOFINA</t>
  </si>
  <si>
    <t>PALA LENGUA DE VACA MARCA TRUPER</t>
  </si>
  <si>
    <t>MULTIMETRO MARCA STEREN COOR CAFÉ (IEC-1010-2-032)</t>
  </si>
  <si>
    <t>ESMERILADORA COLOR AZUL MARCA MAKITA SERIE 056962</t>
  </si>
  <si>
    <t>TIJERAS DE JARDIN  T 19 MANOS 12" ESP 3/16</t>
  </si>
  <si>
    <t>BARRA PARA CAVAR COLOR NARANJA</t>
  </si>
  <si>
    <t>REMACHADORA</t>
  </si>
  <si>
    <t>LIMA TRIANGULAR</t>
  </si>
  <si>
    <t>REGULADOR KOBLENS COLOR BAIGER</t>
  </si>
  <si>
    <t>CAÑON PARA RIEGO</t>
  </si>
  <si>
    <t>FUENTE DE PODER OARA SOLDAR INFRA MOD TH-250 SERIE 182 0688 F11</t>
  </si>
  <si>
    <t>MOTOSIERRA  HUSQVARNA 41.0 BARRA 18" SERIE 20102600153</t>
  </si>
  <si>
    <t>ENGRAPADORA META MANUAL METALICA MARCA SURTEK MODELO 11430</t>
  </si>
  <si>
    <t>DVR MODELO CP CAM 4CHH264DVR COLOR NEGRO SERIE B-C100019</t>
  </si>
  <si>
    <t>CAMARA MARCA CE/ROHS COMFOR SERIE BRHB0324 COLOR NEGRO</t>
  </si>
  <si>
    <t>CAMARA MARCA CE/ROHS COMFOR SERIE BRHB0322 COLOR NEGRO</t>
  </si>
  <si>
    <t>CAMARA MARCA CE/ROHS COMFOR SERIE BRHB0320 COLOR NEGRO</t>
  </si>
  <si>
    <t>CAMARA MARCA CE/ROHS COMFOR SERIE BRHB0328 COLOR NEGRO</t>
  </si>
  <si>
    <t>ATADURA DE MATRACA 5cm X 69 CM CARGOLOC  AMARILLA</t>
  </si>
  <si>
    <t xml:space="preserve"> BOSQUE LOS COLOMOS</t>
  </si>
  <si>
    <t xml:space="preserve">INVENTARIO DE ACTIVOS FIJOS </t>
  </si>
  <si>
    <t>BOCACHA</t>
  </si>
  <si>
    <t>DESBROZADORA ECHO S/030208</t>
  </si>
  <si>
    <t>PODADORA HUSQVARNA BRIGSS &amp; STRATTON SERIE 121108M000009</t>
  </si>
  <si>
    <t>PODADORA HUSQVARNA BRIGSS &amp; STRATTON SERIE  051310M000353</t>
  </si>
  <si>
    <t>POPADORA MURRAY COLOR GRIS CON NEGRO SERIE 082109M001327 MOTOR BRIGGS &amp;STRATTON 650</t>
  </si>
  <si>
    <t>MARTILLO DE UÑA MARCA PRETUL</t>
  </si>
  <si>
    <t>LLAVES ALLEN EXAGONALES</t>
  </si>
  <si>
    <t>LLAMES ALLEN MILIMETRICAS</t>
  </si>
  <si>
    <t>LLAVES DE ESTRELLA</t>
  </si>
  <si>
    <t>DESBROZADORA STHIL FS350 SERIE/175066256</t>
  </si>
  <si>
    <t>481 Y 482</t>
  </si>
  <si>
    <t>1074 Y 1075</t>
  </si>
  <si>
    <t>1105 A 1107</t>
  </si>
  <si>
    <t>1132 Y 1133</t>
  </si>
  <si>
    <t>227-228</t>
  </si>
  <si>
    <t>626-627-630</t>
  </si>
  <si>
    <t>TIJERA PARA PODAR COLOR AZUL MARCA LEON</t>
  </si>
  <si>
    <t>PINZAS IZAYAS MARCA SURTEK 115142 COLOR AMARILLO</t>
  </si>
  <si>
    <t>TIJERAS PARA FLORICULTURA Y JARDINERIA MARCA FOY COLOR AZUL</t>
  </si>
  <si>
    <t xml:space="preserve">BARRA PARA CAVAR  </t>
  </si>
  <si>
    <t>212 Y 213</t>
  </si>
  <si>
    <t>EXTINTOR DE POLVO QUIMIDO DE 6 KILOS MARCA TENECL COLOR ROJO</t>
  </si>
  <si>
    <t>EXTINGUIDOR  DE POLVO QUIMISO DE 2 KILOS</t>
  </si>
  <si>
    <t>DESBROZADORA OLEO MAC SPARTA 44 COLOR NARANJA SERIE 9131449547</t>
  </si>
  <si>
    <t xml:space="preserve">HIDROJET Y ACCESORIOS CAPACIDAD 6 H.P. </t>
  </si>
  <si>
    <t>PALA LENGUA DE VACA</t>
  </si>
  <si>
    <t>CAVA HOYO</t>
  </si>
  <si>
    <t>BOMBA PARA INFLAR LLANTAS MARCA SURTEK COLOR AMARILLO</t>
  </si>
  <si>
    <t>DESBROZADORA OLEO MAC SPARTA 44 COLOR NARANJA SERIE 9131449484</t>
  </si>
  <si>
    <t>652-693</t>
  </si>
  <si>
    <t>"  ALMACÉN GENERAL "</t>
  </si>
  <si>
    <t>ANAQUELES METÁLICOS  5 ENTREPAÑOS</t>
  </si>
  <si>
    <t>ESCALERA DE EXTENSIÓN DE ALUMINIO</t>
  </si>
  <si>
    <t>ESCALERAS METÁLICAS DE 4m</t>
  </si>
  <si>
    <t>CINCEL CORTA FRIÓ B6A 1X12"</t>
  </si>
  <si>
    <t>PINZAS DE PRESIÓN</t>
  </si>
  <si>
    <t>ARAÑA</t>
  </si>
  <si>
    <t>BIELDO</t>
  </si>
  <si>
    <t>AZADONES</t>
  </si>
  <si>
    <t>RASTRILLO</t>
  </si>
  <si>
    <t>COA P/JARDIN</t>
  </si>
  <si>
    <t>MARTILLO</t>
  </si>
  <si>
    <t>DESBROZADORA ECHO 47.5 C.C SRM4605U SERIE 057720</t>
  </si>
  <si>
    <t>RACH</t>
  </si>
  <si>
    <t>LLANA LIZA</t>
  </si>
  <si>
    <t>DESBROZADORA ECHO S/057757</t>
  </si>
  <si>
    <t>CAUTIN TRUPER</t>
  </si>
  <si>
    <t>CABLE PASA CORRIENTE</t>
  </si>
  <si>
    <t>CONEJA PLANA</t>
  </si>
  <si>
    <t>TIJERAS PERICAS PARA PODAR ROSALES</t>
  </si>
  <si>
    <t>LOCKER METALICO 5  GABETA Y LLAVES CON CERRADURA DE MONEDERA</t>
  </si>
  <si>
    <t>LOCRER METALICO 5 GAVETA Y LLAVES CON CERRADURA DE MONEDERA</t>
  </si>
  <si>
    <t xml:space="preserve">LOCKER METALICO 5 GAVETA Y LLAVES CON CERRADURA DE MONEDAS </t>
  </si>
  <si>
    <t>LLAVE ALLEN</t>
  </si>
  <si>
    <t>CANTIDAD</t>
  </si>
  <si>
    <t>CLAVE</t>
  </si>
  <si>
    <t>M-05</t>
  </si>
  <si>
    <t>CARRETILLA</t>
  </si>
  <si>
    <t>PALA CUADRADA</t>
  </si>
  <si>
    <t>PALA CARBONERA</t>
  </si>
  <si>
    <t>MACHETE</t>
  </si>
  <si>
    <t>PALA OVALADA</t>
  </si>
  <si>
    <t>VOCACHAS</t>
  </si>
  <si>
    <t>BIDONES DE 50 LITROS</t>
  </si>
  <si>
    <t>NUMERO</t>
  </si>
  <si>
    <t>PINTARRON DE CORCHO MARCA ALFRA</t>
  </si>
  <si>
    <t>MAQUINA GRASERA MANUAL COLOR AZUL MCA. LINMEX</t>
  </si>
  <si>
    <t>ZAPAPICOS</t>
  </si>
  <si>
    <t>MACHETES</t>
  </si>
  <si>
    <t>LIMA</t>
  </si>
  <si>
    <t>RASTRILLOS</t>
  </si>
  <si>
    <t>SERRUCHO</t>
  </si>
  <si>
    <t>AZADON</t>
  </si>
  <si>
    <t>DESMALEZADORA PÚBER L-50 MOTOR HONDA 8.5HP 63cm CORTE 120 S/5104245/L50</t>
  </si>
  <si>
    <t>DESVARADORA PUBERT 6HP L-JÚNIOR SERIE 3049618</t>
  </si>
  <si>
    <t>198-210</t>
  </si>
  <si>
    <t>LLAVES STEELSN ROJAS 12" y 14"</t>
  </si>
  <si>
    <t>451-452</t>
  </si>
  <si>
    <t>569-570</t>
  </si>
  <si>
    <t xml:space="preserve">PINZAS DE MECÁNICO 276 6 3/8                     </t>
  </si>
  <si>
    <t>CILINDRO M/ TRUPER PIE DE REY</t>
  </si>
  <si>
    <t>777-779</t>
  </si>
  <si>
    <t>907-908</t>
  </si>
  <si>
    <t>DESBROZADORA ECHO S/04340</t>
  </si>
  <si>
    <t>240-241</t>
  </si>
  <si>
    <t>LLAVE STILSON 900mm</t>
  </si>
  <si>
    <t xml:space="preserve">ESCRITORIO SECRETARIAL </t>
  </si>
  <si>
    <t>PINZAS DE ELECTRICISTA 201-09 9" ESTÁNDAR</t>
  </si>
  <si>
    <t>DESARMADOR</t>
  </si>
  <si>
    <t>LIMA TRIANGULAR PARA DAR FILO</t>
  </si>
  <si>
    <t>MARRO OCTAGONAL</t>
  </si>
  <si>
    <t>CUCHARAS DE ALBAÑIL</t>
  </si>
  <si>
    <t>MARTILLO DE UÑA</t>
  </si>
  <si>
    <t>PLOMADA</t>
  </si>
  <si>
    <t xml:space="preserve">AMARRADOR PARA CASTILLOS            </t>
  </si>
  <si>
    <t>RAYADOR DE BANQUETA</t>
  </si>
  <si>
    <t xml:space="preserve">TIJERAS DE HOJALATERO 320-G 10"   </t>
  </si>
  <si>
    <t>350-351</t>
  </si>
  <si>
    <t>352-357</t>
  </si>
  <si>
    <t>369-370</t>
  </si>
  <si>
    <t>DESARMADORES</t>
  </si>
  <si>
    <t>375-378</t>
  </si>
  <si>
    <t>379-380</t>
  </si>
  <si>
    <t>LLAVES ALLEN</t>
  </si>
  <si>
    <t>384-387</t>
  </si>
  <si>
    <t>389-390</t>
  </si>
  <si>
    <t>GEISCH</t>
  </si>
  <si>
    <t>POLEA</t>
  </si>
  <si>
    <t>432-434</t>
  </si>
  <si>
    <t>437-438</t>
  </si>
  <si>
    <t xml:space="preserve">LOCKER  4 PUERTAS </t>
  </si>
  <si>
    <t>LOCKER 4 PUERTAS</t>
  </si>
  <si>
    <t>HORNO  DE MICROONDAS MARCA FRIGIDAIRE COLOR BLANCO SERIE/02801061</t>
  </si>
  <si>
    <t>645-647</t>
  </si>
  <si>
    <t>CORTA SETOS M/ECHO S/06005932 LONG. DE CORTE 51 CM DOBLE FILO HCA-260</t>
  </si>
  <si>
    <t>ATADURA DE MATRACA 5cm X 69 CM CARGOLOC</t>
  </si>
  <si>
    <t>INYECTOR DE GRASA MANUAL Y MANGUERA ALTA PRESIÓN</t>
  </si>
  <si>
    <t>CAJÓN MEZCLERO</t>
  </si>
  <si>
    <t>BIDÓN DE 50 LTS.</t>
  </si>
  <si>
    <t>LLAVE SACA BUJÍAS</t>
  </si>
  <si>
    <t>GATO HIDRÁULICO</t>
  </si>
  <si>
    <t>PINZAS DE MECÁNICO M/FOY TOOLS PM 8 C/AZUL</t>
  </si>
  <si>
    <t>TIJERAS DE JARDÍN</t>
  </si>
  <si>
    <t>CAVAHOYOS</t>
  </si>
  <si>
    <t>EA-001</t>
  </si>
  <si>
    <t>RACH CON 2 PALANCAS</t>
  </si>
  <si>
    <t>PALANCA CON DADO 3/4</t>
  </si>
  <si>
    <t>POPADORA MURRAY COLOR GRIS CON NEGRO SERIE 082109M001303 MOTOR BRIGGS &amp;STRATTON 650</t>
  </si>
  <si>
    <t>DESVARADORA PUBERT 6HP L-JÚNIOR SERIE 3049617</t>
  </si>
  <si>
    <t>DESBROZADORA ECHO S/032754</t>
  </si>
  <si>
    <t>ANAQUEL 5 ENTREPAÑOS</t>
  </si>
  <si>
    <t>PISTOLA DE AIRE GONI</t>
  </si>
  <si>
    <t>PINZAS DE PRECION</t>
  </si>
  <si>
    <t>LLAVE ESPAÑOLA</t>
  </si>
  <si>
    <t>LLAVE CAMARON PARA APRETAR LAVABOS</t>
  </si>
  <si>
    <t>DESCRIPCIÓN</t>
  </si>
  <si>
    <t>DIABLO CARGA DB-300 KG COLOR ROJO</t>
  </si>
  <si>
    <t>828-829</t>
  </si>
  <si>
    <t>HACHA CON MANGO DE MADERA</t>
  </si>
  <si>
    <t>TORNILLO DE BANCO</t>
  </si>
  <si>
    <t>MEZCLERO TRUPER</t>
  </si>
  <si>
    <t>LLAVE AJUSTABLE 512-S PAVONADA / PERICA</t>
  </si>
  <si>
    <t>491-492</t>
  </si>
  <si>
    <t>508-509</t>
  </si>
  <si>
    <t>MARRO DE 8 LIBRAS CON MANGO</t>
  </si>
  <si>
    <t>CONEJA</t>
  </si>
  <si>
    <t>TARRAJA COLOR ROJO</t>
  </si>
  <si>
    <t>PRENSA DE CADENA COLOR ROJO</t>
  </si>
  <si>
    <t>MARRO</t>
  </si>
  <si>
    <t>573-574</t>
  </si>
  <si>
    <t>PALA DE JARDINERO</t>
  </si>
  <si>
    <t>582-583</t>
  </si>
  <si>
    <t>PALA DE PICO</t>
  </si>
  <si>
    <t>RE-001</t>
  </si>
  <si>
    <t>SERRUCHOS</t>
  </si>
  <si>
    <t xml:space="preserve">SERRUCHO </t>
  </si>
  <si>
    <t>NIVÉL</t>
  </si>
  <si>
    <t>TIJERA DOS MANOS CHICA</t>
  </si>
  <si>
    <t>LAMPARA DE EMERGENCIA M/NES 363</t>
  </si>
  <si>
    <t>FLEJADORA MANUAL PINZAS RESTIRADORA SELLOS Y FLEJE</t>
  </si>
  <si>
    <t>LOCKER 5 PUERTAS 40X45 cms  COLOR GRIS</t>
  </si>
  <si>
    <t>RODILLO VIBRATORIO COLOR AMARILLO MARCA BOMAG MODELO BW-55E Nº S/101620023628</t>
  </si>
  <si>
    <t>LOCKER DEPORTIVO 4 PUERTAS</t>
  </si>
  <si>
    <t>ESTANTE 4N CROMADO 35X91X137</t>
  </si>
  <si>
    <t>MESA PLEGABLE 1.22 MTS</t>
  </si>
  <si>
    <t>TIJERA DE HOJALATERO</t>
  </si>
  <si>
    <t>PINZA DE PUNTA Y CORTE MARCA TRUPER COLOR NEGRO</t>
  </si>
  <si>
    <t>121-127,129</t>
  </si>
  <si>
    <t>130-135,139-143</t>
  </si>
  <si>
    <t>183-184</t>
  </si>
  <si>
    <t>220,222-225</t>
  </si>
  <si>
    <t xml:space="preserve">BICICLETAS  </t>
  </si>
  <si>
    <t>LLAVE COMBINADA</t>
  </si>
  <si>
    <t>BOMBA DOMESTICA</t>
  </si>
  <si>
    <t>631-632</t>
  </si>
  <si>
    <t>740-742</t>
  </si>
  <si>
    <t>CUATRIMOTOR HONDA VERDE MODELO TRX300 MOTOR E15E-9142653</t>
  </si>
  <si>
    <t>BEBEDEROS CON FILTRO</t>
  </si>
  <si>
    <t>910-911</t>
  </si>
  <si>
    <t>JABONERAS DE ACERO INOX. MARCA FUTURA</t>
  </si>
  <si>
    <t xml:space="preserve">REFLECTORES DE ILUMINACION DE 6J WATT DE ENERGIA M/9267 </t>
  </si>
  <si>
    <t>BOMBA  AUTOCEB 2X2 4HP SERIE AC2MG0400TH3</t>
  </si>
  <si>
    <t>CABEZA DE BASURERO DE OSO</t>
  </si>
  <si>
    <t>EQUIPO HIDRONEUMATICO JX11/2 HP 53L MARCA EVANS PREARMADO</t>
  </si>
  <si>
    <t>FLUXOMETRO PARA SANITARIO 2532 URREA</t>
  </si>
  <si>
    <t>FLUXOMETRO PARA MIGITORIOS CON PALANCA 1312 URREA</t>
  </si>
  <si>
    <t>DESPACHADOR JUNIOR ACERO INOXIDABLE</t>
  </si>
  <si>
    <t>ESTANTE ALAMBRE 4 NIVELES CROMADO</t>
  </si>
  <si>
    <t>MOTOBOMBA SUMERGIBLE 20" Y CAJA DE CONTROLADORES ARRANCADOR SIEMENS K981 S/98604</t>
  </si>
  <si>
    <t>MOTOBOMBA SIEMENS S/Q98TN003 5 H.P.</t>
  </si>
  <si>
    <t>ASPERSOR DE PULSACIONES DE DOBLE CHORRO DE 2 VIAS METALICO MARCA TRUPER</t>
  </si>
  <si>
    <t>BOMBA HONDA MOD. GX 160 COLOR CREMA CON ROJO SERIE GCAAK-1790279</t>
  </si>
  <si>
    <t>145-146 148-158 161-163 165-170 173-174</t>
  </si>
  <si>
    <t>185-193 195-197</t>
  </si>
  <si>
    <t>214 AL 219</t>
  </si>
  <si>
    <t>233 A 235</t>
  </si>
  <si>
    <t>EXTINGUIDOR DE POLVO QUIMICO DE 6 KILOS</t>
  </si>
  <si>
    <t xml:space="preserve">EXTINGUIDOR DE POLVO QUIMICO  </t>
  </si>
  <si>
    <t>EXTINGUIDOR DE POLVO QUIMICO</t>
  </si>
  <si>
    <t>RELOJ CHECADOR MARCA AMANO S/PIX3000 COLOR GRIS SERIE 344049983</t>
  </si>
  <si>
    <t>BOMBA GASOLINA MARCA EVANS 4.0 Hb</t>
  </si>
  <si>
    <t>587-588</t>
  </si>
  <si>
    <t>596, 597, 598</t>
  </si>
  <si>
    <t>603-609 617</t>
  </si>
  <si>
    <t>708-709 712-714 716-720 722 724 726-728</t>
  </si>
  <si>
    <t>MAQUINA DE PAPEL HIGIENICO ELECTRICA</t>
  </si>
  <si>
    <t>861 al  867, 869 870</t>
  </si>
  <si>
    <t xml:space="preserve">MOTOBOMBA U.S.DE MÉXICO 15 H.P.S/072080628 </t>
  </si>
  <si>
    <t xml:space="preserve">MOTOBOMBA ABB MOTORS S/M99L-70540 5 H.P </t>
  </si>
  <si>
    <t xml:space="preserve">MOTOBOMBA ABB MOTORS S/M2KB-8101 </t>
  </si>
  <si>
    <t xml:space="preserve">BOMBA DE GASOLINA HONDA  4 HP </t>
  </si>
  <si>
    <t>982 Y 983</t>
  </si>
  <si>
    <t>995 A 997</t>
  </si>
  <si>
    <t>1017 A 1024</t>
  </si>
  <si>
    <t>1044 A 1048</t>
  </si>
  <si>
    <t>1049 A 1051</t>
  </si>
  <si>
    <t>1052 A 1056</t>
  </si>
  <si>
    <t>LEYENDA DE ALUMINIO CEPILLADO EN DOS COLORES</t>
  </si>
  <si>
    <t>HORNO DE MICROONDAS SENSOR MICROWARE SERIE XJG876 COLOR BLANCO</t>
  </si>
  <si>
    <t xml:space="preserve">PINZAS DE PRESION </t>
  </si>
  <si>
    <t>1155 A 1159</t>
  </si>
  <si>
    <t xml:space="preserve">DESARMADO </t>
  </si>
  <si>
    <t>MOTOBOMBA ELECTRICA 1.5H.P.</t>
  </si>
  <si>
    <t>WD 154B SKY STEPPE</t>
  </si>
  <si>
    <t>WD 154F SIT UP</t>
  </si>
  <si>
    <t>WD 154H SQUAT PUSHING</t>
  </si>
  <si>
    <t>FLUXOMETRO INODORO 2532 1 1/4 CROMO</t>
  </si>
  <si>
    <t>IMPULSOR DE BRONCE PARA BOMBA DE 3" CON MOTOR DE 25 HP MARCA IEM</t>
  </si>
  <si>
    <t>1210-1218</t>
  </si>
  <si>
    <t>SUBURBANA FLUOR VENISE C/FOTCELDA 85W (REFLECTORES)</t>
  </si>
  <si>
    <t>LOGOTIPO DE COLOMOS</t>
  </si>
  <si>
    <t>RELOJ ATOMICO DE PARED</t>
  </si>
  <si>
    <t>WD-202T BICYCLE</t>
  </si>
  <si>
    <t>WD-154DT PULL DOUW CHALLENGER</t>
  </si>
  <si>
    <t>WD-155ET POWER PUSH</t>
  </si>
  <si>
    <t>TANQUE HIDRONEUMATICO CON BOMBA JEE 1/2 CABALLOS A 110W</t>
  </si>
  <si>
    <t>DESARMADOR PHILLI</t>
  </si>
  <si>
    <t>DESARMADOR ESTÁNDAR</t>
  </si>
  <si>
    <t>PINZAS PARA CHOFER</t>
  </si>
  <si>
    <t>MACHETE GRANDE MARCA TRUPER</t>
  </si>
  <si>
    <t xml:space="preserve">RASTRILLO </t>
  </si>
  <si>
    <t>BIELDO MARCA CABALLO</t>
  </si>
  <si>
    <t>PALA CUADRADA CHICA MARCA TRUPER</t>
  </si>
  <si>
    <t>PINZAS IZAYAS MARCA SURTEK 115142 COLOR AMARILLO CHICAS</t>
  </si>
  <si>
    <t>PODADORA MURRAY  COLOR NEGRO SERIE 082412M001935 MOTOR BRIGAS &amp; STRATTON</t>
  </si>
  <si>
    <t>MANERAL CON JUEGO DE MACHUELOS</t>
  </si>
  <si>
    <t>ARCO SEGUETA AJUSTABLE MARCA SURTEK COLOR AMARILLO</t>
  </si>
  <si>
    <t>JUEGO DE LLAVE ESTRELLA MARCA TRUPER COLOR NARANJA</t>
  </si>
  <si>
    <t>JUEGO DE DADOS MILIMETRICOS CUADRO DE 1/2"  MARCA PRETUL COLOR CROMO</t>
  </si>
  <si>
    <t>MATRACA CUADRO DE 1/2" MARCA TRETUL COLOR CROMO</t>
  </si>
  <si>
    <t>PRENSA DE ACERO NODULAR C-CLAMP 152,4mm -6" MARCA TRUPER COLOR NARANJA</t>
  </si>
  <si>
    <t>ESMERIL DE BANCO MARCA ROTTER</t>
  </si>
  <si>
    <t>ESMERILADORA COLOR AZUL MARCA MAKITA SERIE 297379</t>
  </si>
  <si>
    <t>CAÑON 2" CIRCULO PARCIAL</t>
  </si>
  <si>
    <t>SOPLADORA HUSQVARNA S/064955 DE GASOLINA 40 H.P.</t>
  </si>
  <si>
    <t>MOCHILA ASPERSORA MARCA SWISS MEX DE 15 LITROS</t>
  </si>
  <si>
    <t>DESBROZADORA HUSQVARNA 345FR COLOR NARANJA</t>
  </si>
  <si>
    <t>MARRO DE 2 LIBRAS COLOR NARANJA MARCA TRUPER</t>
  </si>
  <si>
    <t>MARRO  DE 8 LIBRAS COLOR NARANJA MARCA TRUPER</t>
  </si>
  <si>
    <t>MARRO DE 12 LIBRAS COLOR NARANJA MARCA TRUPER</t>
  </si>
  <si>
    <t>MARRO DE 4 LIBRAS COLOR NARANJA MARCA TRUPER</t>
  </si>
  <si>
    <t>DESBROZADORA ECHO S/N</t>
  </si>
  <si>
    <t>BOMBA MANUALDE AIRE COLOR AMARILLO MARCA SURTEK</t>
  </si>
  <si>
    <t>TALADRO PERCUTOR DE 1/2" (13mm) MARCA DEWALT SERIE 374472</t>
  </si>
  <si>
    <t xml:space="preserve">DESARMADOR </t>
  </si>
  <si>
    <t>MILTI HERRAMIENTA MARCA MIKEL"S MR CON PUNTAS DE DESARMADOR</t>
  </si>
  <si>
    <t>BICICLETA TRICARGA MARCA MERCURIO COLOR AMARILLO</t>
  </si>
  <si>
    <t>TIRON T/GANCHO CAP. 8 TONS ATORNILLA</t>
  </si>
  <si>
    <t>PISTOLA HVLP</t>
  </si>
  <si>
    <t xml:space="preserve">PALA LENGUA DE VACA   </t>
  </si>
  <si>
    <t xml:space="preserve">PALA PICO </t>
  </si>
  <si>
    <t>HACHA 1.ENTERA 4 lbs./MANGO MARCA CUERVO</t>
  </si>
  <si>
    <t>ESCALERA TIJERA DE ALUMINIO 628-10 5 metro</t>
  </si>
  <si>
    <t>ESCALERA TIJERA DE ALUMINIO 608-07 3 metro</t>
  </si>
  <si>
    <t xml:space="preserve">BOMBA GASOLINA 4.5 o 5 Hb </t>
  </si>
  <si>
    <t xml:space="preserve">BOMBA ELÉCTRICA MARCA EVANS 4.0 hb </t>
  </si>
  <si>
    <t xml:space="preserve">BOMBA ELÉCTRICA MARCA ABB 484246 </t>
  </si>
  <si>
    <t xml:space="preserve">BOMBA ELÉCTRICA MARCA IEM 3904003 </t>
  </si>
  <si>
    <t xml:space="preserve">BOMBA ELÉCTRICA MARCA SIEMENS </t>
  </si>
  <si>
    <t xml:space="preserve">BOMBA ELÉCTRICA 2.5HP </t>
  </si>
  <si>
    <t xml:space="preserve">PALA OVALADA </t>
  </si>
  <si>
    <t xml:space="preserve">PALA DE PICO </t>
  </si>
  <si>
    <t>VOCACHA</t>
  </si>
  <si>
    <t xml:space="preserve">PICOS SIN CABO </t>
  </si>
  <si>
    <t>CAVAHOYO</t>
  </si>
  <si>
    <t>LLAVE STILSON</t>
  </si>
  <si>
    <t>LLAVE STILSON COLOR AZUL</t>
  </si>
  <si>
    <t>LLAVE SACABUJIA</t>
  </si>
  <si>
    <t xml:space="preserve">CARRETILLA </t>
  </si>
  <si>
    <t xml:space="preserve">TINACO DE 2500 LTS. ROTOPLAS P/USO COMO ALJIBE </t>
  </si>
  <si>
    <t>MARTILLO MARCA SURTEK</t>
  </si>
  <si>
    <t>PINZA DE MECANICO MARCA FOY COLOR AZUL</t>
  </si>
  <si>
    <t>PINZA DE PUNTA LARGA MARCA SURTEK COLOR NEGRO</t>
  </si>
  <si>
    <t>PINZA DE PRESION MORDAZAS RECTAS 10" MARCA NEO COLOR NEGRO CON NARANJA</t>
  </si>
  <si>
    <t>CINCEL MARCA URREA COLOR NEGRO</t>
  </si>
  <si>
    <t>BARRA PARA CAVAR COLOR VERDE</t>
  </si>
  <si>
    <t>RED PARA PESCAR COLOR AZUL</t>
  </si>
  <si>
    <t>175 Y 177</t>
  </si>
  <si>
    <t>246 A 250</t>
  </si>
  <si>
    <t>252 A 256</t>
  </si>
  <si>
    <t>244 Y 245</t>
  </si>
  <si>
    <t xml:space="preserve">695-696  </t>
  </si>
  <si>
    <t xml:space="preserve">PLUMA ESTACIONAMIENTO </t>
  </si>
  <si>
    <t xml:space="preserve">BOMBA ELÉCTRICA MARCA EVANS L/11-0502-15968 </t>
  </si>
  <si>
    <t xml:space="preserve">BOMBA ELÉCTRICA MARCA EVANS </t>
  </si>
  <si>
    <t>ESCALERA DE TIJERA DE 7 ESCALONES</t>
  </si>
  <si>
    <t>ESCALERA DE TIJERA DE 9 ESCALONES</t>
  </si>
  <si>
    <t>PARRILLA DE 4 QUEMADORES COLOR BLANCO PAGA-4B FOSET N/S SOS48150</t>
  </si>
  <si>
    <t>358-363</t>
  </si>
  <si>
    <t>1169 A 1170</t>
  </si>
  <si>
    <t>302-304</t>
  </si>
  <si>
    <t>TANQUE DE GAS DE 10 KILOS</t>
  </si>
  <si>
    <t>FACTURA</t>
  </si>
  <si>
    <t>S/N</t>
  </si>
  <si>
    <t>IRMA YOLANDA PRESAS GONZALEZ</t>
  </si>
  <si>
    <t>GRUPO FERRETERO MILENIO S.A DE C.V.</t>
  </si>
  <si>
    <t>GRUPO FERRETERO MILENIO S.A. DE C.V.</t>
  </si>
  <si>
    <t>TALLER Y REFACCIONES ALEJANDRO SA DE CV</t>
  </si>
  <si>
    <t>EDUWIGES MANUELA VIDALES RODEA</t>
  </si>
  <si>
    <t>GRUPO FERRETERO MILENIO, S.A. DE C.V.</t>
  </si>
  <si>
    <t>GRUPO FERRETERIA CALZADA SA DE CV</t>
  </si>
  <si>
    <t>LUIS GERARDO GARCIA AMADOR</t>
  </si>
  <si>
    <t>RAFAEL GARCIA PADILLA</t>
  </si>
  <si>
    <t>60-05-0020</t>
  </si>
  <si>
    <t>JESUS ALBERTO CERDA MENZODA</t>
  </si>
  <si>
    <t>11-00-1400</t>
  </si>
  <si>
    <t>H 31840</t>
  </si>
  <si>
    <t>GRUPO  FERRETERO AMUTIO S.A. DE C.V.</t>
  </si>
  <si>
    <t>H 32377</t>
  </si>
  <si>
    <t>ROGELIO E. GONZALEZ MEDINA</t>
  </si>
  <si>
    <t>H 31841</t>
  </si>
  <si>
    <t>H 32276</t>
  </si>
  <si>
    <t>H 30473</t>
  </si>
  <si>
    <t>MA 03270</t>
  </si>
  <si>
    <t>H 24548</t>
  </si>
  <si>
    <t>H 33979</t>
  </si>
  <si>
    <t>H 10646</t>
  </si>
  <si>
    <t>GRUPO FERRETERO AMUTIO S.A. DE C.V.</t>
  </si>
  <si>
    <t>H 29921</t>
  </si>
  <si>
    <t>EXELENCIA MOTORS S.A. DE C.V.</t>
  </si>
  <si>
    <t>M 5746 A</t>
  </si>
  <si>
    <t>11-02-0010</t>
  </si>
  <si>
    <t>LUIS RODRIGUEZ PARAR AGRAZ</t>
  </si>
  <si>
    <t>H 2512</t>
  </si>
  <si>
    <t>MARIA EUGENI SALCEDO GONZALEZ</t>
  </si>
  <si>
    <t>TALLER Y REFACCIONES ALEJANDRO S.A. DE C.V.</t>
  </si>
  <si>
    <t>PPT 14173</t>
  </si>
  <si>
    <t>H 14349</t>
  </si>
  <si>
    <t>B 38787</t>
  </si>
  <si>
    <t>HOME DEPOT MEXICO S. DE R.L. DE C.V.</t>
  </si>
  <si>
    <t>HGGBE173690</t>
  </si>
  <si>
    <t>EKAR DE GAS S.A. DE C.V.</t>
  </si>
  <si>
    <t>HGGBE175549</t>
  </si>
  <si>
    <t>HGGBE175547</t>
  </si>
  <si>
    <t>COSTCO DE MEXICO S.A DE C.V</t>
  </si>
  <si>
    <t>ADG 258907</t>
  </si>
  <si>
    <t>H 19489</t>
  </si>
  <si>
    <t xml:space="preserve">ELECTRICA VARIEDADES DE GUADALAJARA S.A. DE C.V.  </t>
  </si>
  <si>
    <t>EVC-41064</t>
  </si>
  <si>
    <t>OFFICE DEPOT DE MEXICO S.A. DE C.V.</t>
  </si>
  <si>
    <t>POSA,17,012,699</t>
  </si>
  <si>
    <t>11-00-5730</t>
  </si>
  <si>
    <t>GRUPO FERRETERO ORTIZ S.A. DE C.V.</t>
  </si>
  <si>
    <t>FAC 5424</t>
  </si>
  <si>
    <t>SOSEDI INTERNACIONAL S.A. DE C.V.</t>
  </si>
  <si>
    <t>FA 112</t>
  </si>
  <si>
    <t>EQUIPO AGROFORESTAL S.A. DE C.V.</t>
  </si>
  <si>
    <t>11-10-0030</t>
  </si>
  <si>
    <t>H 19231</t>
  </si>
  <si>
    <t>H 19232</t>
  </si>
  <si>
    <t>H 19233</t>
  </si>
  <si>
    <t>H 19234</t>
  </si>
  <si>
    <t>H 19235</t>
  </si>
  <si>
    <t>H 19236</t>
  </si>
  <si>
    <t>JUAN JOSE GUERRERO DE LA CRUZ</t>
  </si>
  <si>
    <t>C 1195</t>
  </si>
  <si>
    <t>IFHI</t>
  </si>
  <si>
    <t>H 19426</t>
  </si>
  <si>
    <t>PPT 23862</t>
  </si>
  <si>
    <t>GRUPO INDUSTRIAL JOME, S.A. DE C.V.</t>
  </si>
  <si>
    <t>PPT 24693</t>
  </si>
  <si>
    <t>PPT 24665</t>
  </si>
  <si>
    <t>MOTOBOMBAS Y EQUIPOS AGRICOLAS E INDUSTRIALES, S.A. DE C.V.</t>
  </si>
  <si>
    <t>CNM-13806</t>
  </si>
  <si>
    <t>RADIO SHACK DE MEXICO S.A. DE C.V</t>
  </si>
  <si>
    <t>TAFE 2515</t>
  </si>
  <si>
    <t>HGGBE306777</t>
  </si>
  <si>
    <t>HECTOR FLORES MACIEL</t>
  </si>
  <si>
    <t>11-10-0010</t>
  </si>
  <si>
    <t>11-10-0110</t>
  </si>
  <si>
    <t>PPT 23524</t>
  </si>
  <si>
    <t>2039 A</t>
  </si>
  <si>
    <t>FH 418</t>
  </si>
  <si>
    <t>CACE120885</t>
  </si>
  <si>
    <t>CALZADO DEL TRABAJO S.A. DE C.V.</t>
  </si>
  <si>
    <t>DONACION</t>
  </si>
  <si>
    <t>LUIS FELIPE EULLOQUI SILVA</t>
  </si>
  <si>
    <t>MANUEL ROLDAN PEREDA</t>
  </si>
  <si>
    <t>FECHA</t>
  </si>
  <si>
    <t>PROVEEDOR</t>
  </si>
  <si>
    <t>COSTO</t>
  </si>
  <si>
    <t>ACCESORIOS FORESTALES DE OCCIDENTE S.A. DE C.V.</t>
  </si>
  <si>
    <t>11-10-0520</t>
  </si>
  <si>
    <t>DEWALT</t>
  </si>
  <si>
    <t>NUMERO CONTABLE</t>
  </si>
  <si>
    <t>CHEQUE</t>
  </si>
  <si>
    <t>A 1235</t>
  </si>
  <si>
    <t>Industrial Alberqueria Mexicana SA de CV</t>
  </si>
  <si>
    <t>GRUPO FERRETERIA CALZADA S.A. DE C.V.</t>
  </si>
  <si>
    <t>FH 2429</t>
  </si>
  <si>
    <t>11-02-0030</t>
  </si>
  <si>
    <t>FAMSA DE MEXICO S.A. DE C.V.</t>
  </si>
  <si>
    <t>LAURA MARGARITA FLORES DELGADILLO</t>
  </si>
  <si>
    <t>11-10-0660</t>
  </si>
  <si>
    <t>F 19267</t>
  </si>
  <si>
    <t>CARGA FACIL S.A. DE C.V.</t>
  </si>
  <si>
    <t>GRUPO FERRETERO CALZADA SA DE CV</t>
  </si>
  <si>
    <t>PPT 35159</t>
  </si>
  <si>
    <t>PPT 35036</t>
  </si>
  <si>
    <t>PPT 33350</t>
  </si>
  <si>
    <t>A1429</t>
  </si>
  <si>
    <t>RAFAEL GARICA PADILLA</t>
  </si>
  <si>
    <t>A1420</t>
  </si>
  <si>
    <t>ROSA MARIA AUBERT GUZMAN</t>
  </si>
  <si>
    <t>HGGBE336335</t>
  </si>
  <si>
    <t>HOME DEPOT MEXICO S DE RL DE CV</t>
  </si>
  <si>
    <t>11-10-0410</t>
  </si>
  <si>
    <t>MOTOBOMBAS Y EQUIPOS AGRICOLAS E INDUSTRIALES S.A. DE C.V.</t>
  </si>
  <si>
    <t>GHHBE318425</t>
  </si>
  <si>
    <t>I03 346</t>
  </si>
  <si>
    <t>GRUPO FERRETERO CALZADA S.A. DE C.V.</t>
  </si>
  <si>
    <t>I03 163</t>
  </si>
  <si>
    <t xml:space="preserve"> H 32377</t>
  </si>
  <si>
    <t>FERRETERIA CALZADA S.A. DE C.V.</t>
  </si>
  <si>
    <t>ENRIQUE RUIZ CERVANTES</t>
  </si>
  <si>
    <t>11-04-0050</t>
  </si>
  <si>
    <t>HILIA COMERCIALIZADORA SA DE CV</t>
  </si>
  <si>
    <t>23/06/02009</t>
  </si>
  <si>
    <t>CABY67198</t>
  </si>
  <si>
    <t>NUEVA WALMART DE ,EXICO S. DE R.L.</t>
  </si>
  <si>
    <t>11-04-0290</t>
  </si>
  <si>
    <t>GRUPO FERRETERO CALZADA, S.A. DE C.V.</t>
  </si>
  <si>
    <t>GRUPO FERRETERO MILENO S.A. DE C.V.</t>
  </si>
  <si>
    <t>A 1275 RECIBO DE DONATIVO</t>
  </si>
  <si>
    <t>11-04-0330</t>
  </si>
  <si>
    <t>MAGNESIO APOYOS INDUSTRIALES, S.A. DE C.V.</t>
  </si>
  <si>
    <t>11-04-0340</t>
  </si>
  <si>
    <t>11-04-0350</t>
  </si>
  <si>
    <t>CASTRO CARRANZA YOLANDA EMPERATRIS</t>
  </si>
  <si>
    <t>C024821</t>
  </si>
  <si>
    <t>BEST BUY STORES, S. DE R.L. DE C.V.</t>
  </si>
  <si>
    <t>11-10-0130</t>
  </si>
  <si>
    <t>ELECTRICA VARIEDADES DE GUADALAJAA SA DE CV</t>
  </si>
  <si>
    <t>GRUPO FERRETERO MILENIO, S.A DE C.V.</t>
  </si>
  <si>
    <t>H 19500</t>
  </si>
  <si>
    <t>11-10-0770</t>
  </si>
  <si>
    <t>I03 3280</t>
  </si>
  <si>
    <t>ROTOMARTILLO HMR 1/2 PSTL DI5 378-20E MILWAUKEE MIL 5378-20E</t>
  </si>
  <si>
    <t xml:space="preserve">EQUIPO HIDRONEUMATICO CON BOMBA SUMERGIBLE DE 1 H.P. A 110 W  Y TANQUE DE 235 LTS SWIYH DE PRESION 30/50 MANOMETRO </t>
  </si>
  <si>
    <t>MAQUINARIA DEL PACIFICO S.A. DE C.V.</t>
  </si>
  <si>
    <t>DESBROZADORA HUSQVARNA 345FR COLOR NARANJA CODIGO HU-345FR-1 SERIE 20144100089</t>
  </si>
  <si>
    <t>DESBROZADORA HUSQVARNA 345FR COLOR NARANJA CODIGO HU-345FR-1 SERIE 20144100095</t>
  </si>
  <si>
    <t>DESBROZADORA HUSQVARNA 345FR COLOR NARANJA CODIGO HU-345FR-1 SERIE 20144100741</t>
  </si>
  <si>
    <t>DESBROZADORA HUSQVARNA 345FR COLOR NARANJA CODIGO HU-345FR-1 SERIE 20144100163</t>
  </si>
  <si>
    <t>DESBROZADORA HUSQVARNA 345FR COLOR NARANJA CODIGO HU-345FR-1 SERIE 20144100778</t>
  </si>
  <si>
    <t>TRACTOR BOBCAT XRZ GIRO 0, 52" ANCHO, MOT, KAWASAKI 26 HP  SERIE 94261101253</t>
  </si>
  <si>
    <t>TRACTOR BOBCAT XRZ GIRO 0, 52" ANCHO, MOT, KAWASAKI 26 HP  SERIE 94261101248</t>
  </si>
  <si>
    <t>TRACTOR BOBCAT XRZ GIRO 0, 52" ANCHO, MOT, KAWASAKI 26 HP  SERIE 94261101247</t>
  </si>
  <si>
    <t>TRACTOR BOBCAT XRZ GIRO 0, 52" ANCHO, MOT, KAWASAKI 26 HP  SERIE 94261101246</t>
  </si>
  <si>
    <t>11-10-1000</t>
  </si>
  <si>
    <t>PODADORA MTD (HW6-M) 190 cc 21" LLANTAS 7X11 SERIE 1D284K11741</t>
  </si>
  <si>
    <t>PODADORA MTD (HW6-M) 190 cc 21" LLANTAS 7X11 SERIE 1D284K11746</t>
  </si>
  <si>
    <t>PODADORA MTD (HW6-M) 190 cc 21" LLANTAS 7X11 SERIE 1D284K11750</t>
  </si>
  <si>
    <t>PODADORA MTD (HW6-M) 190 cc 21" LLANTAS 7X11 SERIE 1D284K11806</t>
  </si>
  <si>
    <t>PODADORA MTD (HW6-M) 190 cc 21" LLANTAS 7X11 SERIE 1D284K11808</t>
  </si>
  <si>
    <t>LINTERNA REC CONTRA IMPACTO 11 LED L-11L GFC L-11L</t>
  </si>
  <si>
    <t>PINZAS PUNTA Y CORTE 8" BULL2038 BULL POWER BULL2038</t>
  </si>
  <si>
    <t>I03 4214</t>
  </si>
  <si>
    <t>LLAVE AJUSTABLE 12" BULLLA12 BULL POWER BULLLA12</t>
  </si>
  <si>
    <t>PUNTO PARA MARCAR 41-1/4 URREA</t>
  </si>
  <si>
    <t>RI-93920</t>
  </si>
  <si>
    <t>C2001052 CINCEL CORTA FRIO 86A-1/2 URREA</t>
  </si>
  <si>
    <t>RI-93917</t>
  </si>
  <si>
    <t>HC65686 PINZA DE ELECTRICISTA 210-8 TULMEX</t>
  </si>
  <si>
    <t>RI-94184</t>
  </si>
  <si>
    <t>HC17701 REMACHADORA PROFESIONAL POP SET PS15</t>
  </si>
  <si>
    <t>CORTAPERNOS 24" 115142 MARCA SURTEK COLOR AMARILLO</t>
  </si>
  <si>
    <t>HC61067 CORTAPERNOS 24" CP-24X TRUPER 12833</t>
  </si>
  <si>
    <t>HC83346 ARCO 1512 TENSION 15000PSI 45369 LENOX</t>
  </si>
  <si>
    <t>C2001341 PINZA VISE-GRIP PRESION QUIJ RECTA 10R USA</t>
  </si>
  <si>
    <t>HC49928 LLAVE COMB STD 1/2" PUL ESP FOY</t>
  </si>
  <si>
    <t xml:space="preserve">C20022630 CAJA P/HTA METALICA D6 URREA </t>
  </si>
  <si>
    <t>RI-94174</t>
  </si>
  <si>
    <t>C2007307 LLANA LISA 6 REMACHES 123183 SURTEK</t>
  </si>
  <si>
    <t>HC72238 GUIA JALACABLE 60M GJ60 URREA</t>
  </si>
  <si>
    <t>H050220 BIELDO AGRICOLA BP J-5 TRUPER 11006</t>
  </si>
  <si>
    <t>H051495 DESHIERVADOR C/M 6" GTS-WE TRUPER</t>
  </si>
  <si>
    <t>FOY143041 TIJERA FORJ P/FLORICULTURA 143041 FOY</t>
  </si>
  <si>
    <t>GP-3M GATO PATIN GP-3M PREMIER C/ TORNILLO 3 TON</t>
  </si>
  <si>
    <t>GRUPO FERRETERIA CALZADA S.A DE C.V</t>
  </si>
  <si>
    <t>11-10-1020</t>
  </si>
  <si>
    <t>CASCO DE SEGURIDAD C/ OREJERAS Y REJILLA MCA. KAWASHIMA</t>
  </si>
  <si>
    <t xml:space="preserve">PALA RED TIPO BOLSA CON MANGO DE </t>
  </si>
  <si>
    <t>H017321 PISTOLA CALAFATEADORA T/ESQPSF SURTEK</t>
  </si>
  <si>
    <t>CEPILLO DE ALAMBRE C/MANGO 123260 SURTEK</t>
  </si>
  <si>
    <t>FLEXOMETRO A INOX 8MX30MM 1598LSW URREA</t>
  </si>
  <si>
    <t>FLEXOMETRO A INOX 5MX30MM 1598LSW URREA</t>
  </si>
  <si>
    <t>MARRO C/MANGO MD-2M 2LBS TRUPER</t>
  </si>
  <si>
    <t>MARRO C/MANGO MD-4M 4LBS TRUPER</t>
  </si>
  <si>
    <t>HC54779 CUCHARIN ALBANIL 130413 8 FOY</t>
  </si>
  <si>
    <t>PORTA GARRAFONES COLOR BLANCO</t>
  </si>
  <si>
    <t>NIVEL ALUMINIO 14" SURTEK</t>
  </si>
  <si>
    <t>PINZA PUNTA Y CORTE 8" BULL POWER</t>
  </si>
  <si>
    <t>SOPLADORA HUSQVARNA  S/20152400386</t>
  </si>
  <si>
    <t>11-10-1030</t>
  </si>
  <si>
    <t>ACCESORIOS FORESTALES DE OCCIDENTE, S.A DE C.V</t>
  </si>
  <si>
    <t>ARCO DE CEGUETA TRUPER</t>
  </si>
  <si>
    <t>FIX FERRETERIAS</t>
  </si>
  <si>
    <t>PROBADOR DE CORRIENTE USO PESADO TRUPER</t>
  </si>
  <si>
    <t>JGO DE DESARMADORES 5 PZAS. PHILLIPS</t>
  </si>
  <si>
    <t>1104/2017</t>
  </si>
  <si>
    <t>FLEXOMETRO CONTRA IMPACTO 5 MTS</t>
  </si>
  <si>
    <t>LLAVE DE ESTRIAS 9MM X 11MM</t>
  </si>
  <si>
    <t>LLAVE DE ESTRIAS 10MM X 11MM</t>
  </si>
  <si>
    <t>LLAVE DE ESTRIAS 13MM X 14MM</t>
  </si>
  <si>
    <t>LLAVE DE ESTRIAS 16MM X 17MM</t>
  </si>
  <si>
    <t>LLAVE DE ESTRIAS 19MM X 22MM</t>
  </si>
  <si>
    <t>LLAVE DE ESTRIAS 24MM X 26 MM</t>
  </si>
  <si>
    <t>LLAVE STILSON TRUPER 12"</t>
  </si>
  <si>
    <t xml:space="preserve">MARTILLO DE UÑA CURVA </t>
  </si>
  <si>
    <t>PINZAS DE CHOFER MGOS CUBIERTOS</t>
  </si>
  <si>
    <t>PINZAS P/ELECTRICISTA TRUPER</t>
  </si>
  <si>
    <t>CAJA NARANJA PARA HERRAMIENTA TRUPER 22"</t>
  </si>
  <si>
    <t>JGO DE LLAVES COMBIANDAS TRUPER 11 PZAS</t>
  </si>
  <si>
    <t>JGO DE LLAVES ALLEN TRUPER 30 PZAS</t>
  </si>
  <si>
    <t>JGO DE DADOS TRUPER 25 PZAS 1 ESTUCHE</t>
  </si>
  <si>
    <t>MOTOBOMBA HONDA 2" X 2" MOTOR 5.5 HP</t>
  </si>
  <si>
    <t>MAQUINARIA DEL PACIFICO, S.A DE .V.</t>
  </si>
  <si>
    <t>SOPLADOR SILENCIOSO CIFAREL</t>
  </si>
  <si>
    <t>DESBROZADORA HUSQVARNA 345 FR S/20154500034</t>
  </si>
  <si>
    <t>DESBROZADORA HUSQVARNA 345 FR S/20160700381</t>
  </si>
  <si>
    <t>DESBROZADORA HUSQVARNA 345 FR S/20160700292</t>
  </si>
  <si>
    <t>DESBROZADORA HUSQVARNA 345 FR S/20160700387</t>
  </si>
  <si>
    <t>RASTRILLO RECTO 16 DIENTES</t>
  </si>
  <si>
    <t>CAVADOR AGRICOLA 45"</t>
  </si>
  <si>
    <t xml:space="preserve">RASTRILLO JARDINERO </t>
  </si>
  <si>
    <t>PALA CUADRADA TRUPER</t>
  </si>
  <si>
    <t>FLOTA SURTEK DE ESPONJA</t>
  </si>
  <si>
    <t xml:space="preserve">HIDROLAVADORA BRIGGS &amp; STRATTON 250CC </t>
  </si>
  <si>
    <t>NIVEL CLASICO 2 GOTAS 12" ALUMINIO</t>
  </si>
  <si>
    <t>MAGNOCENTRO FERRETERO S.A. DE C.V.</t>
  </si>
  <si>
    <t>NIVEL PROFESIONAL 9" C/IMAN</t>
  </si>
  <si>
    <t>PALA REDONDA TRUPER</t>
  </si>
  <si>
    <t>CARRETILLA  LLANTA IMPONCHABLE TRUPER COLOR NARANJA</t>
  </si>
  <si>
    <t>ARCO TUBULAR P/ SEGUETA 12" TRUPER</t>
  </si>
  <si>
    <t>ESCALERA DE TIJERA DOBLE 4 ESCALONES</t>
  </si>
  <si>
    <t>ESCALERA DE TIJERA DOBLE 6 ESCALONES</t>
  </si>
  <si>
    <t>JUEGO DE BROCAS PARA CONCRETO 6 PZAS.</t>
  </si>
  <si>
    <t>CINCEL DE PUNTA</t>
  </si>
  <si>
    <t>CINCEL PLANO DELGADO</t>
  </si>
  <si>
    <t>CINCEL PLANO GRUESO</t>
  </si>
  <si>
    <t>CUCHARA DE ALBAÑIL FORJADA #9</t>
  </si>
  <si>
    <t xml:space="preserve">GATO PATIN PROFESIONAL 3.5 TONELADAS </t>
  </si>
  <si>
    <t>LLAVE DE CRUZ DE 18"</t>
  </si>
  <si>
    <t>JUEGO DE LLAVES TORX 7 PZAS.</t>
  </si>
  <si>
    <t xml:space="preserve">JUEGO LLAVES ALLEN 30 PZAS. </t>
  </si>
  <si>
    <t>JUEGO DE LLAVES COMBINADAS STD/MM</t>
  </si>
  <si>
    <t>ESMERILADORA ANGULAR 9"</t>
  </si>
  <si>
    <t>MARTILLO DE UÑA CURVA MGO/TUBO 16"</t>
  </si>
  <si>
    <t>ESCALERA DE CONVINACION 13 ESCALONES</t>
  </si>
  <si>
    <t>ESCALERA DE CONVINACION 28 ESCALONES</t>
  </si>
  <si>
    <t>ROTOMARTILLO 2.0</t>
  </si>
  <si>
    <t>NIVEL CLASICO 2 GOTAS 36" ALUMINIO</t>
  </si>
  <si>
    <t>PLOMADA DE BRONCE 44X63MM</t>
  </si>
  <si>
    <t>SET DE DESARMADOR</t>
  </si>
  <si>
    <t>PINZAS DE CHOFER MGOS CUBIERTOS TRUPER</t>
  </si>
  <si>
    <t>PINZAS PARA ELECTRICISTA TRUPER</t>
  </si>
  <si>
    <t>TIRALINEAS DE 100 PIES USO RUDO</t>
  </si>
  <si>
    <t>TALACHO-PICO</t>
  </si>
  <si>
    <t>ZAPAPICO</t>
  </si>
  <si>
    <t>PISTOLA PARA PINTAR ALTA PRESION</t>
  </si>
  <si>
    <t>FLEXOMETRO ROJO 5 MTS PRETUL</t>
  </si>
  <si>
    <t>PINZAS DE PRESION 10" RECTA PRETUL</t>
  </si>
  <si>
    <t>CARETA ELECTRONICA PARA SOLDAR PRETUL</t>
  </si>
  <si>
    <t>JGO DE BROCAS 29 PZAS EN ESTUCHE DE METAL</t>
  </si>
  <si>
    <t>SIERRA ANGULAR 12" MARCA DEWALT</t>
  </si>
  <si>
    <t>A-4034</t>
  </si>
  <si>
    <t>SIERRA PORTATIL 10" MARCA DE WALT</t>
  </si>
  <si>
    <t>LIJADORA DE BANDA 3"X24" PORTER CABLE</t>
  </si>
  <si>
    <t>CEPILLO PORTATIL 12 1/2" MARCA DEWALT</t>
  </si>
  <si>
    <t>CEPILLO PARA MADERA 3 1/4 710W 16500   RPM</t>
  </si>
  <si>
    <t>A34053</t>
  </si>
  <si>
    <t>MULTIHERRAMIENTAS, S.A DE C.V.</t>
  </si>
  <si>
    <t>ROUTER 2-1/4 MAX H.P. 1/4 MILWAUKEE</t>
  </si>
  <si>
    <t>SIERRA CALADORA 4" 6.5 AMP C/ESTUCHE MILWAUKEE</t>
  </si>
  <si>
    <t>SIERRA CIRCULAR 7 1/4 MILWAUKEE</t>
  </si>
  <si>
    <t>A-5913</t>
  </si>
  <si>
    <t>HERRAMIENTAS Y SUMINISTROS DE ALTA CALIDAD S.A. DE C.V.</t>
  </si>
  <si>
    <t>CONO FLUORESCENTE DE 91 CM</t>
  </si>
  <si>
    <t>ROTOMARTILLO GBH 2 -24D MARCA BOSCH S/06112A00G1</t>
  </si>
  <si>
    <t>A32644</t>
  </si>
  <si>
    <t>LLAVE STILSON 12"</t>
  </si>
  <si>
    <t>SOPLADOR SILENCIOSO CIFARELLI</t>
  </si>
  <si>
    <t>ACCESORIOS FORESTALES DE OCCIDENTE, S.A DE C.V.</t>
  </si>
  <si>
    <t>TORNILLO DE BANCO PRETUL HIERRO GRIS</t>
  </si>
  <si>
    <t>LAMPARA DE TRABAJO</t>
  </si>
  <si>
    <t>11099049/ 11099050</t>
  </si>
  <si>
    <t>WOTKING ON GO S DE RL DE CV</t>
  </si>
  <si>
    <t>LINTERNAS DE CABEZA</t>
  </si>
  <si>
    <t>EXTINTOR CO2 10LBS</t>
  </si>
  <si>
    <t>T</t>
  </si>
  <si>
    <t>ESMERIL DE BANCO 1-1/4 CON PIEDRA TRUPER</t>
  </si>
  <si>
    <t>BOMBA SUMERGIBLE MOD SIGMA 110A DE 1/4HP CON DESCARGA DE 1 1/4</t>
  </si>
  <si>
    <t>" EDUCACIÓN AMBIENTAL "</t>
  </si>
  <si>
    <t>RESGUARDANTE</t>
  </si>
  <si>
    <t>DIABLO COLOR ROJO</t>
  </si>
  <si>
    <t>jesus cinco</t>
  </si>
  <si>
    <t>ESCRITORIO PARA COMPUTADORA COLOR CAFÉ</t>
  </si>
  <si>
    <t>HIELERAS GATORADE</t>
  </si>
  <si>
    <t>COOLER GATORADE</t>
  </si>
  <si>
    <t>SILLAS COLOR NEGRO CON RUEDAS</t>
  </si>
  <si>
    <t>FERRETERIAS CALZADA S.A. DE C.V.</t>
  </si>
  <si>
    <t>36-52</t>
  </si>
  <si>
    <t>SILLAS DE NIÑO COLOR ROJO</t>
  </si>
  <si>
    <t>62-63-64</t>
  </si>
  <si>
    <t>DESARROLLO SUSTENTABLE, CONTRA LA DEFORESTACION</t>
  </si>
  <si>
    <t>65-66-67-68</t>
  </si>
  <si>
    <t>DESARROLLO SUSTENTABLE, EL CAMBIO CLIMÁTICO UNA AMENAZA GLOBAL LA CALIDAD DEL AIRE EN EL VALLE DE MEXICO</t>
  </si>
  <si>
    <t>BIODIVERSIDAD, CUADERNOS DE CULTURA AMBIENTAL 2 SEMARNAP</t>
  </si>
  <si>
    <t>GUÍA PARA EL PROMOTOR AMBIENTAL MUNICIPAL CUIDEMOS NUESTRO AMBIENTE</t>
  </si>
  <si>
    <t>CUADERNO PERSONAL DE TRABAJO DESCUBRAMOS NUESTRA POSIBILIDAD CAPACITACION SOBRE PROYECTOS</t>
  </si>
  <si>
    <t>PRODUCTIVOS PARA LA MUJER</t>
  </si>
  <si>
    <t>CASI TODO LO QUE UNA AMA EN CASA QUERÍA SABER ACERCA DE LA PROYECCIÓN DE MEDIO AMBIENTE, PERO NO SABIA A QUIEN PREGUNTAR</t>
  </si>
  <si>
    <t>LA HORA DEL CAMBIO</t>
  </si>
  <si>
    <t>EL CORAZON DE LA MADERA Y EL VIENTO</t>
  </si>
  <si>
    <t>GUÍA TÉCNICA DE IDENTIFICACIÓN DE AVES CANARIOS Y DE ORNATO AUTORIZADAS POR LA SEMARNAP PARA SU APROVECHAMIENTO</t>
  </si>
  <si>
    <t>LEY FORESTAL, SECRETARIA DE MEDIO AMBIENTE RECURSOS NATURALES Y PESCA</t>
  </si>
  <si>
    <t>EDUCACIÓN E INVESTIGACIÓN AMBIENTAL PARA EL DESARROLLO SUSTENTABLE E PUEBLA</t>
  </si>
  <si>
    <t>86-87</t>
  </si>
  <si>
    <t>MANUAL PARA LA CONSERVACIÓN DE SUELO</t>
  </si>
  <si>
    <t>PARA COMPRENDER LA MIGRACIÓN DE LA MARIPOSA MONARCA 1857-1995</t>
  </si>
  <si>
    <t xml:space="preserve">APRENDAMOS A CUIDAR EL MEDIO AMBIENTE </t>
  </si>
  <si>
    <t>FALTA 1</t>
  </si>
  <si>
    <t>MEMORIA FORO INTERNACIONAL BONOS CARBONOS UNA ALTERNATIVA PARA MITIGAR EL EFECTO INVERNADERO</t>
  </si>
  <si>
    <t>EL ORO CAFE DE LA AGRICULTURA COMPOSTA, TEORÍA Y PRACTICA DEL RECICLADO DE RESIDUOS ORGANICOS</t>
  </si>
  <si>
    <t>EQUIPO DE SONIDO DJ-TECH C/ NEGRO CON AMARILLO C/PEDESTAL, 2 MICROFONOS</t>
  </si>
  <si>
    <t>11-01-0060</t>
  </si>
  <si>
    <t>PP 35231</t>
  </si>
  <si>
    <t>RADIO SHARC DE MEXICO S.A. DE C.V.</t>
  </si>
  <si>
    <t>CD RETAHÍLAS DE BOSQUES Y CANTARES PARA MÉXICO MILLARES</t>
  </si>
  <si>
    <t>CD RETAHÍLAS DE ANIMACIÓN</t>
  </si>
  <si>
    <t>CD EXPLORA LAS MONTAÑAS DE MÉXICO GUÍA DE RECORRIDO DE LA ZONA CENTRO</t>
  </si>
  <si>
    <t>SERIE ¿Y EL MEDIO AMBIENTE? CAMBIO CLIMATICO CIENCIA, AVIDENCIA Y ACCIONES</t>
  </si>
  <si>
    <t>CD LA DIVERSIDAD NATURAL Y CULTURA DE MÉXICO</t>
  </si>
  <si>
    <t>164-165</t>
  </si>
  <si>
    <t>EQUÍPALES</t>
  </si>
  <si>
    <t>GUIA DEL MAESTRO CALENDARIO AMBIENTAL</t>
  </si>
  <si>
    <t>GUIA ECOTURISTA ILUSTRADA (SIERRA DE QUILA, SIERRA DE MANATLAN Y NEVADO DE COLIMA)</t>
  </si>
  <si>
    <t>LAROUSSE DICCIONARIO SINONIMOS ANTONIMOS</t>
  </si>
  <si>
    <t>50-00-5080</t>
  </si>
  <si>
    <t>COPI LASER S.A. DE C.V.</t>
  </si>
  <si>
    <t>LAROUSSE DICCIONARIO  BASICO</t>
  </si>
  <si>
    <t>10-00-5030</t>
  </si>
  <si>
    <t>LAROUSSE LENGUA ESPAÑOLA</t>
  </si>
  <si>
    <t>VISION GLOBAL DE LOS LAGOS</t>
  </si>
  <si>
    <t>EXPO FORESTAL MEXICO DEL SIGLO XXI</t>
  </si>
  <si>
    <t>Y EL MEDIO AMBIENTE? PROBLEMAS EN MEXICO Y EL MUNDO</t>
  </si>
  <si>
    <t>APROBECHA UN ARBOL REFORESTACION ESCOLAR</t>
  </si>
  <si>
    <t>CD DESARROLLO DE HABILIDADES Y COMPETENCIA PARA LIDERES DE LA SOCIEDAD CIVIL</t>
  </si>
  <si>
    <t>DICO DURO DE 5000 G.B. ( PARA COPIAR INFORMACION A LAS PANTALLAS)</t>
  </si>
  <si>
    <t>EDUCACION AMBIENTAL Y DESARROLLO HUMANO</t>
  </si>
  <si>
    <t>PPT 6157</t>
  </si>
  <si>
    <t>BOMBA DE AIRE C/CAFÉ</t>
  </si>
  <si>
    <t xml:space="preserve">REGULADOR  KOBLENZ S/09-303 K </t>
  </si>
  <si>
    <t>PARRILLA ELECTRICA MARCA/OVNI HATSA</t>
  </si>
  <si>
    <t>ABASTECEDORA FERRETERA ATOTONILCO S.A DE C.V.</t>
  </si>
  <si>
    <t>ESCRITORIO COLOR CAFÉ SIN CAJONES</t>
  </si>
  <si>
    <t>NUEVA WALMART DE MEXICO S.A. DE C.V.</t>
  </si>
  <si>
    <t>RF MODULADOR WS (PARA QUIPO DE SONIDO)</t>
  </si>
  <si>
    <t>SILLA SECRETARIA COLOR NEGRO CON RUEDAS</t>
  </si>
  <si>
    <t>SILLA SECERTARIAL COLOR NEGRO SIN SUEDAS</t>
  </si>
  <si>
    <t>LIBRO ECOLOGIA PARA NIÑOS Y JOVENES, ACTIVIDADES SUPERDIVERTIDAS PARA EL APRENDIZAJE DE LA CIENCIA</t>
  </si>
  <si>
    <t>EDITORIAL LIMUSA S.A. DE C.V.</t>
  </si>
  <si>
    <t>LIBRO VEN, JUEGA Y DESCUBRE LA NATURALEZA EXPERIMENTOS FACIALES PARA NIÑOS PEQUEÑOS.</t>
  </si>
  <si>
    <t>GUIA PARA EL PROMOTOR AMBIENTAL MUNICIPAL DE JALISCO</t>
  </si>
  <si>
    <t>BINOCULARES MARCA MIZAR NEGROS MOD. MRZ103050</t>
  </si>
  <si>
    <t>GALIT, S.A. DE C.V.</t>
  </si>
  <si>
    <t>SLEEPING NEGRO</t>
  </si>
  <si>
    <t>SLEEPING AZUL</t>
  </si>
  <si>
    <t>SLEEPING TINTO</t>
  </si>
  <si>
    <t>ESCRITORIO COLOR CAFÉ</t>
  </si>
  <si>
    <t>11-06-0040</t>
  </si>
  <si>
    <t>SILLA CON RUEDAS COLOR NBEGRO</t>
  </si>
  <si>
    <t>MESAS CUADRADAS INFANTIL ARDILLAS</t>
  </si>
  <si>
    <t>PLASTICOS RODOLFO MOJARRO S.A.DE C.V.</t>
  </si>
  <si>
    <t>CASCO MARCA PETLZ MODELO ELIOS COLOR BLANCO (10263IL9435)</t>
  </si>
  <si>
    <t>VERTIMANIA S.A. DE C.V.</t>
  </si>
  <si>
    <t>CASCO MARCA PETLZ MODELO ELIOS COLOR BLANCO (10264II9498)</t>
  </si>
  <si>
    <t>CASCO MARCA PETLZ MODELO ELIOS COLOR AZUL (11159IA3156)</t>
  </si>
  <si>
    <t>ARNES MARCA PETZL MODELO PANDION COLOR GRIS CON CAFÉ SERIE 10285DA CON BOLSA</t>
  </si>
  <si>
    <t>ARNES MARCA PETZL MODELO PANDION COLOR GRIS CON CAFÉ SERIE 11014DA CON BOLSA</t>
  </si>
  <si>
    <t>CASCO MARCA PETLZ MODELO ELIOS COLOR AZUL (10298ID8871)</t>
  </si>
  <si>
    <t>253-262</t>
  </si>
  <si>
    <t>LUM. SOLAR LED CLARO 8 HRS A INOXIDABLE 1W</t>
  </si>
  <si>
    <t>DISTRIBUIDORA ELECTRICA ASCENCIO S.A. DE C.V.</t>
  </si>
  <si>
    <t>HORNO DE MICROONDAS SENSOR MICROWARE OVER SERIE XJG963 COLOR BLANCO</t>
  </si>
  <si>
    <t>IMPRESORA HP-PHOTOSMART S/CN21CGD3CG COLOR NEGRO</t>
  </si>
  <si>
    <t xml:space="preserve">MICRO CHIP, S.A. DE C.V. </t>
  </si>
  <si>
    <t>TRICICLO ONEBIKE DE CARGA</t>
  </si>
  <si>
    <t>MARIA AURORA LOPEZ AGUILAR</t>
  </si>
  <si>
    <t>GUANTES DE PELUCHE SURTIDO 4 PIEZAS CALTOY</t>
  </si>
  <si>
    <t>N/P</t>
  </si>
  <si>
    <t>ADG 921188</t>
  </si>
  <si>
    <t>COSTCO DE MEXICO, S.A. DE C.V.</t>
  </si>
  <si>
    <t>ADG 953970</t>
  </si>
  <si>
    <t>TIENDA PARA ACAMPAR PARA 7-8 PERSONAS WENZEL</t>
  </si>
  <si>
    <t>PD-21</t>
  </si>
  <si>
    <t>ADG 1044527</t>
  </si>
  <si>
    <t>ADG 1044532</t>
  </si>
  <si>
    <t>PUERTA TAMBOR EUCAPLAC ROBLE</t>
  </si>
  <si>
    <t>HGGBE345566</t>
  </si>
  <si>
    <t>REPISA 12"X48" ARCE</t>
  </si>
  <si>
    <t>11-06-0250</t>
  </si>
  <si>
    <t>PD-22</t>
  </si>
  <si>
    <t>HGGBE345567</t>
  </si>
  <si>
    <t>REPISA 10"X36" ARCE</t>
  </si>
  <si>
    <t>ROBLE 1</t>
  </si>
  <si>
    <t>11-06-0260</t>
  </si>
  <si>
    <t>BURRITO MULTIUSOS 29"</t>
  </si>
  <si>
    <t>11-06-0240</t>
  </si>
  <si>
    <t>11-06-0280</t>
  </si>
  <si>
    <t xml:space="preserve">CARRO ORG/3 CAJONES </t>
  </si>
  <si>
    <t>11-06-0270</t>
  </si>
  <si>
    <t>ESTANTE 61 cm X 1.22 M X 1.83</t>
  </si>
  <si>
    <t>11-06-0230</t>
  </si>
  <si>
    <t>HGGBE345584</t>
  </si>
  <si>
    <t>PIZARRON MIXTO QUARTET 43X58</t>
  </si>
  <si>
    <t>11-06-0190</t>
  </si>
  <si>
    <t>POSE,3,876,808</t>
  </si>
  <si>
    <t>Office Depot de Mexico S.A. DE C.V.</t>
  </si>
  <si>
    <t>PIZARRON CORCHO MADERA 60X90</t>
  </si>
  <si>
    <t>11-06-01210</t>
  </si>
  <si>
    <t>PINTARRON INNOVA BLANCO 60X90</t>
  </si>
  <si>
    <t>11-06-0200</t>
  </si>
  <si>
    <t>DESPACHADOR DE TOALLAS</t>
  </si>
  <si>
    <t>00-06-0220</t>
  </si>
  <si>
    <t>MARIA TERESA SALCEDO ROJO</t>
  </si>
  <si>
    <t>MESA PLEGABL 1.82 MTS</t>
  </si>
  <si>
    <t>HGGBE339755</t>
  </si>
  <si>
    <t>307-316</t>
  </si>
  <si>
    <t>SILLAS ACOJINADAS PLEGABLES</t>
  </si>
  <si>
    <t>2222 A</t>
  </si>
  <si>
    <t>317-335</t>
  </si>
  <si>
    <t>SILLAS PLEGABLES MODELO ITALIANA CROMADA ACOJINADA TAPIZ VINIL COLOR NEGRO</t>
  </si>
  <si>
    <t>11-06-0450</t>
  </si>
  <si>
    <t>B 245</t>
  </si>
  <si>
    <t>GRUPO INDUSTRIAL JOME S.A. DE C.V.</t>
  </si>
  <si>
    <t>LAMPARA DE EMERGENCIA 60 LEDS DE ALUIMINIO GRUPO NES</t>
  </si>
  <si>
    <t>ADG 1189499</t>
  </si>
  <si>
    <t>COSTCO DE MEXICO S.A. DE C.V.</t>
  </si>
  <si>
    <t>LAMPARA PLATA</t>
  </si>
  <si>
    <t>Nuevo Wal Mart de Mexico, S. de R</t>
  </si>
  <si>
    <t xml:space="preserve">COLCHONETA PARA ACAMPAR COLOR AZUL </t>
  </si>
  <si>
    <t>EXTINTOR DE POLVO QUIMICO SECO ABC DE 6 KILOS COLOR ROJO</t>
  </si>
  <si>
    <t>CALZADA DEL TRABAJO S.A. DE C.V.</t>
  </si>
  <si>
    <t>EXTINTOR DE POLVO QUIMICO SECO ABC DE 2 KILOS COLOR ROJO</t>
  </si>
  <si>
    <t>ESTANTE DE .40X85X2 M C/5 ENTREPAÑOS CAL.24/18</t>
  </si>
  <si>
    <t>A-710</t>
  </si>
  <si>
    <t>DOMO 6 PERSONAS  ( CASAS DE CAMPAÑA)</t>
  </si>
  <si>
    <t>TIENDAS DE CAMPAÑA, S.A DE C.V</t>
  </si>
  <si>
    <t>SLEEPING TRAIL BLAZER VERDE</t>
  </si>
  <si>
    <t>DEPORTES MARTI, S.A. DE C.V.</t>
  </si>
  <si>
    <t xml:space="preserve">RADIO TALKABOUT ( 2 RADIOS, BATERIA Y CARGADOR) S/1651SMU715  S/1651SMU714 </t>
  </si>
  <si>
    <t>A-996</t>
  </si>
  <si>
    <t>MARIO GARCIA GUERRERO</t>
  </si>
  <si>
    <t>RADIO TALKABOUT ( 2 RADIOS, BATERIA Y CARGADOR) S/1651SML284 S/1651SML337</t>
  </si>
  <si>
    <t>RADIO TALKABOUT ( 2 RADIOS, BATERIA Y CARGADOR) S/1651SMM446    S/1651SMM443</t>
  </si>
  <si>
    <t xml:space="preserve">EQUIPO DE BINOCULARES 8X42 BLACK ROOF </t>
  </si>
  <si>
    <t>MARIA DE LA PAZ PARRA GUERRERO</t>
  </si>
  <si>
    <t xml:space="preserve">CAMARA TRAMPA MARCA BUSHNELL 12MP </t>
  </si>
  <si>
    <t>MOUSE LOGITECH INALAMBRICO GRIS</t>
  </si>
  <si>
    <t>MI PC COM S.A DE C.V.</t>
  </si>
  <si>
    <t>LAPTOP ACER TRAVEL MATE 14" S/</t>
  </si>
  <si>
    <t>INFRAESTRUCTURA UNIFICADA S.A. DE C.V.</t>
  </si>
  <si>
    <t>LAMPTAS LAMPARA TASER</t>
  </si>
  <si>
    <t>BLANCA ESTELA JAUREGUI RODRIGUEZ</t>
  </si>
  <si>
    <t>TELEFONO D/GONDOLA C/IDENT D/ LLAMADAS</t>
  </si>
  <si>
    <t>SIGSUG, S.A DE C.V.</t>
  </si>
  <si>
    <t>LONAS  AZULES  2X3MTS</t>
  </si>
  <si>
    <t xml:space="preserve">CASA DE CAMPAÑAS </t>
  </si>
  <si>
    <t>A-001</t>
  </si>
  <si>
    <t>MINIGRABADORA MICROCASETTE SONY  MODELO/ICDUX71/SCMX SERIE/000005103697</t>
  </si>
  <si>
    <t>VIDEO PROYECTOR M/ VPL-ES2/50 SYQ M/SONY SERIE S01-2025472-D</t>
  </si>
  <si>
    <t>CONCENTRADOR DE LÍNEAS M/PANASONIC KX-T7730</t>
  </si>
  <si>
    <t xml:space="preserve">PANTALLA LG  </t>
  </si>
  <si>
    <t>CAFETERA OSTER COLOR NEGRA S/E009ESC</t>
  </si>
  <si>
    <t>MESA PLEGABLE COLOR BLANCO</t>
  </si>
  <si>
    <t>ARCHIVERO TAMAÑO CARTA COLOR CAFÉ</t>
  </si>
  <si>
    <t>PODIUM COLOR CAFÉ LOGOTIPO COLOMOS</t>
  </si>
  <si>
    <t>SILLA SUBEJECUTIVA COLOR NEGRO CON RUEDAS</t>
  </si>
  <si>
    <t>PINTARRON ESCO BCO REFORZ M/ALUM 120X240 CMS</t>
  </si>
  <si>
    <t>VENTILADOR TRIPIE</t>
  </si>
  <si>
    <t>RELOJ CHECADOR DIGITAL M/X628 S/63279190897 M/ZKSOFWARE</t>
  </si>
  <si>
    <t>ESPEJO DECORATIVO B136 PLATA</t>
  </si>
  <si>
    <t>SILLA SECRETARIAL COLOR NEGRO CON RUEDAS</t>
  </si>
  <si>
    <t>JGO. DE GAVETAS PARA RECICLAJE ESTIBABLES</t>
  </si>
  <si>
    <t>"  PUERTAS "</t>
  </si>
  <si>
    <t>ESTADO</t>
  </si>
  <si>
    <t>5 A 6</t>
  </si>
  <si>
    <t>BALON DE BASQUETBOL BASICO MARCA WILSON</t>
  </si>
  <si>
    <t>Patria</t>
  </si>
  <si>
    <t>ESCRITORIO C/CAFÉ  CENTRO DE TRABAJO EN ESCUADRA</t>
  </si>
  <si>
    <t>Patria Vehicular Salida</t>
  </si>
  <si>
    <t>POSA4,425,622</t>
  </si>
  <si>
    <t>COMPUTADORA ACER CPU S/949996012819 COLOR NEGRO S/949996012819, TECLADO GENIUS S/ZM9302141290,</t>
  </si>
  <si>
    <t>INGENIERIA ESKAYSER S.A DE C.V.</t>
  </si>
  <si>
    <t>Patria Vehicular</t>
  </si>
  <si>
    <t>COMPUTADORA MONITOR ACER, TECLADO Y MAUSE GENIUS, CPU ACTIVE.  MONITOR SERIE ETLE10D0929440D7FF8502</t>
  </si>
  <si>
    <t>Chaco Vehicular</t>
  </si>
  <si>
    <t>POSA6,057,788</t>
  </si>
  <si>
    <t>MAQUINA DE MONEDAS</t>
  </si>
  <si>
    <t>401, 424, 431, 443</t>
  </si>
  <si>
    <t>813, 814, 815, 816</t>
  </si>
  <si>
    <t>INGENIERIA ESKAISER S.A DE C.V.</t>
  </si>
  <si>
    <t>PLUMA DELTAMATIC SALIDA DELTAMATIC</t>
  </si>
  <si>
    <t>INGENIERIA ESKAYSER S.A. DE C.V.</t>
  </si>
  <si>
    <t>PLUMA DELTAMATIC ENTRADA DELTAMATIC</t>
  </si>
  <si>
    <t>DETECTOR DE BILLETES COLOR BLANCO MODELO/ NES67</t>
  </si>
  <si>
    <t>DISTRIBUIDORA GARCI MEX S.A. DE C.V.</t>
  </si>
  <si>
    <t xml:space="preserve">CAMARA COLOR NEGRO </t>
  </si>
  <si>
    <t>Patria Peatonal</t>
  </si>
  <si>
    <t>11-04-0320</t>
  </si>
  <si>
    <t>RELOJ CHECADOR DIGITAL MARCA ZKSOFTWARE COLOR NEGRO SERIE 3354060500148 CON CABLE USB</t>
  </si>
  <si>
    <t>Puerta Patria</t>
  </si>
  <si>
    <t>LUIS ANTONIO RIOS GARCIA</t>
  </si>
  <si>
    <t>Torreon</t>
  </si>
  <si>
    <t>Chaco</t>
  </si>
  <si>
    <t>J 26458</t>
  </si>
  <si>
    <t>PRODUCTOS METALICO STEELE S.A. DE C.V.</t>
  </si>
  <si>
    <t>VITRINA TIPO PIZARRA DE 1.50 X 1.00 CON CHAPA</t>
  </si>
  <si>
    <t xml:space="preserve">BUZON DE SUGERENCIA ACRILICO TRASPARENTE </t>
  </si>
  <si>
    <t>11-07-0020</t>
  </si>
  <si>
    <t>CARGADOR MAG ONE COLOR NEGRO PMLN4685B</t>
  </si>
  <si>
    <t>LOCKERS DE 4 PUERTAS CON PORTA CANDADO COLOR GRIS MARTILLADO</t>
  </si>
  <si>
    <t>11-00-1610</t>
  </si>
  <si>
    <t>IMPULSORA DE MUBLES PARA OFICINA Y COMERCIO S.A. DE C.V.</t>
  </si>
  <si>
    <t>REGULADOR KOBLENZ S/06-08   2909</t>
  </si>
  <si>
    <t>11-00-5300</t>
  </si>
  <si>
    <t>203-B-000128246</t>
  </si>
  <si>
    <t>LOCKER TIPO DEPORTIVO DE 4 PTS GRIS PORTACANDADOS</t>
  </si>
  <si>
    <t>10852 B</t>
  </si>
  <si>
    <t>HORNO DE MICROONDAS MARCA MABE SERIE 12030716C05847 MODELO HMM700WK COLOR BLANCO</t>
  </si>
  <si>
    <t>AF 2659</t>
  </si>
  <si>
    <t>CAMARA DE VIGILANCIA MARCA AVTETH MODELO  KPC136ZALTN/F36-TD-L SERIE CHVI05775</t>
  </si>
  <si>
    <t>FA 344</t>
  </si>
  <si>
    <t>EXTINTOR  DE 2 KILOS DE POLVO QUIMICO</t>
  </si>
  <si>
    <t>POSTE UNIFILA MIXTO CON CINTA COLOR VERDE</t>
  </si>
  <si>
    <t>POSA23,355,110</t>
  </si>
  <si>
    <t xml:space="preserve">OFFICE DEPOT DE MEXICO S.A DE C.V. </t>
  </si>
  <si>
    <t>SILLA SECRETARIA COLOR NEGRA MARCA OFFICE DEPOT</t>
  </si>
  <si>
    <t>POSA23,355,062</t>
  </si>
  <si>
    <t>RELOJ CHECADOR DE HUELLA DIGITAL MARCA ZKSOFTWARE SERIE 3356302040068 COLOR NEGRO CON GRIS</t>
  </si>
  <si>
    <t>11-06-0050</t>
  </si>
  <si>
    <t>A 048</t>
  </si>
  <si>
    <t>ESCRITORIO METALICO DE 1.20X60 CUBIERTA COLOR ENCINO</t>
  </si>
  <si>
    <t>B 86</t>
  </si>
  <si>
    <t>GRUPO INDUSTRIAL JOME SA DE CV</t>
  </si>
  <si>
    <t>RELOJ CHECADOR LATHEM 2104SP BAT S/A-913783 COLOR NEGRO</t>
  </si>
  <si>
    <t xml:space="preserve">patria peatonal </t>
  </si>
  <si>
    <t>11-06-0410</t>
  </si>
  <si>
    <t>RELOJ CHECADOR LATHEM 2104-SP BAT S/A-914948</t>
  </si>
  <si>
    <t>Puerta de Chaco</t>
  </si>
  <si>
    <t>A528</t>
  </si>
  <si>
    <t>REGULADOR  SOLA BASIC COLOR NEGRO SERIE /E12C02857 MODELO DN-21-122</t>
  </si>
  <si>
    <t>GA25742</t>
  </si>
  <si>
    <t>IT EXPRESS S.A. DE C.V.</t>
  </si>
  <si>
    <t>CAJA FUERTE CON TOMBOLA</t>
  </si>
  <si>
    <t>11-06-0490</t>
  </si>
  <si>
    <t>B 3579</t>
  </si>
  <si>
    <t>KNIGHT ALTA SEGURIDAD SA DE CV</t>
  </si>
  <si>
    <t xml:space="preserve">IMPRESORA HP LASER JET PRO P1102W </t>
  </si>
  <si>
    <t>F 6</t>
  </si>
  <si>
    <t>MICRO CHIP S.A. DE C.V.</t>
  </si>
  <si>
    <t>CPU ENSAMBLADO DE ESCRITORIOPROCESADOR INTEL DUAL CORE 13 RAM4 GB HD 500 GB GABINETE</t>
  </si>
  <si>
    <t>CHACO</t>
  </si>
  <si>
    <t>11-08-0350</t>
  </si>
  <si>
    <t>INGENIERIA ESKAYSER SA DE CV</t>
  </si>
  <si>
    <t>NO BREACK SOLABASIC</t>
  </si>
  <si>
    <t>CHACO PUERTA</t>
  </si>
  <si>
    <t>11-08-0360</t>
  </si>
  <si>
    <t>BRAZO DE 3MTS</t>
  </si>
  <si>
    <t>LOOP DETECTOR DE MASA VEHICULAR</t>
  </si>
  <si>
    <t>MESA DE MADERA PARA PUERTA</t>
  </si>
  <si>
    <t>BARRERA PARA CONTROL DE ACCESO DELTAMATIC USO RUDO</t>
  </si>
  <si>
    <t>11-10-0760</t>
  </si>
  <si>
    <t>LOOP DETECTOR DE MASA VEHICULAR (ANTENA)</t>
  </si>
  <si>
    <t>BUZON CON CHAPA TIPO EUROPEO</t>
  </si>
  <si>
    <t>PUERTA CHACO PEATONAL</t>
  </si>
  <si>
    <t>IHGGBE 140039</t>
  </si>
  <si>
    <t>HOME DEPOT MEXICO S. DE R.L. DE C.V</t>
  </si>
  <si>
    <t>PUERTA PATRIA PEATONAL</t>
  </si>
  <si>
    <t>IHGGBE 141568</t>
  </si>
  <si>
    <t>AUTOMATIZACION DE ACCESO</t>
  </si>
  <si>
    <t>PD-4</t>
  </si>
  <si>
    <t>001-256</t>
  </si>
  <si>
    <t>JUAN PABLO GALAVIZ RAMIREZ</t>
  </si>
  <si>
    <t>CONTROL DE ACCESO POR MEDIO DE TARJETAS</t>
  </si>
  <si>
    <t>PUERTA  CHACO PEATONAL</t>
  </si>
  <si>
    <t>PATRIA VEHICULAR</t>
  </si>
  <si>
    <t>INGENERIA ESKAYSER SA. DE CV.</t>
  </si>
  <si>
    <t>SILLA VISITANTE TELA COLOR NEGRO</t>
  </si>
  <si>
    <t>PUERTA PATRIA</t>
  </si>
  <si>
    <t>A- 1716</t>
  </si>
  <si>
    <t xml:space="preserve"> RE-001</t>
  </si>
  <si>
    <t>PUERTA TORREON</t>
  </si>
  <si>
    <t>BOSQUE LOS COLOMOS</t>
  </si>
  <si>
    <t>"CONTROL FORESTAL"</t>
  </si>
  <si>
    <t>CF-001</t>
  </si>
  <si>
    <t>CASCO DE SEGURIDAD C/ROJO M/PETZL</t>
  </si>
  <si>
    <t>ANGEL MIGUEL VELEZ</t>
  </si>
  <si>
    <t>4778 G</t>
  </si>
  <si>
    <t xml:space="preserve">MOSQUETONES MARCA/PETZEL (10147UM0042) (10147UM0047) </t>
  </si>
  <si>
    <t>TREESBEE CON CUERDA C/AMARILLO C/AZUL M/PETZL 110cm</t>
  </si>
  <si>
    <t>POLEA COLOR ROJO M/PETZL (07134FJ3417)</t>
  </si>
  <si>
    <t>ARNÉS S/07-2005  05188F 1621 C/AMARILLO CON NEGRO M/PETZEL</t>
  </si>
  <si>
    <t>MOCHILA ASPERSORA SWISSMEX 15 LT</t>
  </si>
  <si>
    <t>ALMACEN GENERAL</t>
  </si>
  <si>
    <t>AGRICOLA DASAM S.A. DE C.V.</t>
  </si>
  <si>
    <t>ODÓMETRO COLOR AMARILLO  M/TRUMETER S/501,120</t>
  </si>
  <si>
    <t xml:space="preserve">3035 A </t>
  </si>
  <si>
    <t>ESTILOGRAFOS Y RESTIRADORES, S. A. DE C.V.</t>
  </si>
  <si>
    <t>Ismael Sotelo</t>
  </si>
  <si>
    <t>MOCHILA ASPERSORA SWISSMEX</t>
  </si>
  <si>
    <t>TIJERAS PARA PODAR UNA MANO MARCA MAHCO</t>
  </si>
  <si>
    <t>TIJERAS PARA PODAR DE 2 MANOS M/BAHCO</t>
  </si>
  <si>
    <t>SERROTE DE MANO DE 24", 607mm M/BAHCO</t>
  </si>
  <si>
    <t>SERROTE CON MANGO DE MADERA M/BAHCO</t>
  </si>
  <si>
    <t>FORMÓN 1/2" PARA MADERA MARCA TRUPER</t>
  </si>
  <si>
    <t>H 5520</t>
  </si>
  <si>
    <t>BERBIQUIE 12" 1/2 MARCA/STANLEY</t>
  </si>
  <si>
    <t>11-04-0020</t>
  </si>
  <si>
    <t>COMPRESORES Y HERRAMIENTA CARRILLO S.A. DE C.V.</t>
  </si>
  <si>
    <t>CEPILLO PARA MADERA CORRUGADO P/CARPINTERO Nª7 MARCA/STANLEY</t>
  </si>
  <si>
    <t>11-04-0030</t>
  </si>
  <si>
    <t>MESA DE TRABAJO COLOR MILAN  OFFICE PLUS</t>
  </si>
  <si>
    <t>OFICINA</t>
  </si>
  <si>
    <t>CLAUDIA NAPOLES GONZALEZ</t>
  </si>
  <si>
    <t>VIVERO</t>
  </si>
  <si>
    <t>AZADÓN</t>
  </si>
  <si>
    <t>PALITAS DE JARDINERO MARCA TRUPER</t>
  </si>
  <si>
    <t>MOTOSIERRA SHINDAIWA TELESCÓPICA MOD. P-230 10" N° SERIE 0105415</t>
  </si>
  <si>
    <t>PALAS DE PIQUETE TIPO CUCHARA</t>
  </si>
  <si>
    <t>3 BAJA</t>
  </si>
  <si>
    <t>7 ALMACEN GENERAL</t>
  </si>
  <si>
    <t>MOTOSIERRA 334T S/080500339 HUSQUARNA</t>
  </si>
  <si>
    <t>11-04-0100</t>
  </si>
  <si>
    <t>A 65761</t>
  </si>
  <si>
    <t>ACCESORIOS FORESTALES DE OCCIDENTE, S.A. DE C.V.</t>
  </si>
  <si>
    <t>MOTOSIERRA 281XP  30" HUSQUARNA (3640378)</t>
  </si>
  <si>
    <t>11-04-0090</t>
  </si>
  <si>
    <t>A 65760</t>
  </si>
  <si>
    <t>TALADRO BRISTON ACOPLABLE</t>
  </si>
  <si>
    <t>11-04-00-80</t>
  </si>
  <si>
    <t>OCHO M/FUSION (35KN) COLOR AZUL</t>
  </si>
  <si>
    <t>MIGUEL ANGEL VELEZ</t>
  </si>
  <si>
    <t>11-04-0210</t>
  </si>
  <si>
    <t>MARIO ALBERTO VELASCO SANTANA</t>
  </si>
  <si>
    <t>MOSQUETON M/FADERS METAL</t>
  </si>
  <si>
    <t>11-04-0200</t>
  </si>
  <si>
    <t>CASCO DE SEGURIDAD C/BLANCO M/PETZL</t>
  </si>
  <si>
    <t>11-04-0220</t>
  </si>
  <si>
    <t>BLOQUEADOR M/ASCENSIO PETZL (09132FH9000)</t>
  </si>
  <si>
    <t>11-04-0230</t>
  </si>
  <si>
    <t>CUERDA REPUESTO PARA GRILLON 5mtr C/ROJO MARCA/PETZEL</t>
  </si>
  <si>
    <t>BOLSA P/CUERDA C/NEGRO M/SIERRA VERDE</t>
  </si>
  <si>
    <t>11-04-0170</t>
  </si>
  <si>
    <t>ARNES M/PETZL C/AMARILLO CON NEGRO S/09324SL7129 CON BOLSA NEGRA (NAVAJO)</t>
  </si>
  <si>
    <t>11-04-0150</t>
  </si>
  <si>
    <t>MOCHILA ASPERORA CON MOTOR MARCA/SWISS MEX</t>
  </si>
  <si>
    <t>SEGUETA M/TRUPER</t>
  </si>
  <si>
    <t>BAUL DE MADERA</t>
  </si>
  <si>
    <t>REVOLVEDORA M/ HONDA</t>
  </si>
  <si>
    <t>CARGADOR DE PILAS SONY C/4 PILAS S/50506708</t>
  </si>
  <si>
    <t>ADW 583431</t>
  </si>
  <si>
    <t>WALMART DE MEXICO, S. DE R.L. DE C.V.</t>
  </si>
  <si>
    <t>MEMORIA KINGSTON 4GB MICRO SC</t>
  </si>
  <si>
    <t>JONG MYOUNG LEE</t>
  </si>
  <si>
    <t>ESTUCHE PARA CAMARA CASE LOGIC M/SLDC-201 COLOR NEGRO</t>
  </si>
  <si>
    <t>SILLA SECRETARIAL GALES AZUL OFFICE DEPOT</t>
  </si>
  <si>
    <t>ARNES PRODIGY MARCA SINGING ROCK NEGRO</t>
  </si>
  <si>
    <t>ARNES RHYTHM MARCA SINGING ROCK</t>
  </si>
  <si>
    <t>OCHO DE RESCATE CMI COLOR GRIS</t>
  </si>
  <si>
    <t>MOSQUETONES PETZL M36 SL  COLOR AZUL (07099UG0247)</t>
  </si>
  <si>
    <t>MOSQUETONES PETZL M36 SL  COLOR AZUL (1009)</t>
  </si>
  <si>
    <t>POLEAS PETZL, TANDEM P21 CAB COLOR AMARILLO (10106FB5147)</t>
  </si>
  <si>
    <t>POLEAS PETZL, TANDEM P21 CAB COLOR AMARILLO (09202FB7440)</t>
  </si>
  <si>
    <t>ARNES BLACK DIAMOND COLOR GRIS CON NARANJA</t>
  </si>
  <si>
    <t>TIJERAS PARA PODAR ROSALES M/CORONA 1" BYPASS</t>
  </si>
  <si>
    <t>INSUMO PARA INVERNADEROS DE MEXICO S.A. DE .C.V</t>
  </si>
  <si>
    <t>GDL226</t>
  </si>
  <si>
    <t>CUERDA DE 70 MTR AZUL CON NARANJA</t>
  </si>
  <si>
    <t>REGADERA PARA JARDIN</t>
  </si>
  <si>
    <t>HGGBE2353</t>
  </si>
  <si>
    <t>HOME DEPOT MEXICO S. DE R.L DE C.V.</t>
  </si>
  <si>
    <t>ROSADERA PARA ESPELEOLOGIA MARCA SIERRA VERDE COLOR AZUL</t>
  </si>
  <si>
    <t>POLEA MARCA PETZL  COLOR NARANJA (UIAA 11122FA4445)</t>
  </si>
  <si>
    <t>OCHO MARCA PETZL (11118ER 0653)</t>
  </si>
  <si>
    <t>OCHO MARCA PETZL (11118ER 0651)</t>
  </si>
  <si>
    <t>OCHO MARCA PETZL (11118ER 0735)</t>
  </si>
  <si>
    <t>POLEA TANDEM SPEED DOBLE MARCA PETZL COLOR AZUL  (11094FF9429)</t>
  </si>
  <si>
    <t>140 METROS DE CUERDA ESTATICA COLOR BLANCO CON ROJO</t>
  </si>
  <si>
    <t>140 METROS DE CUERDA DINAMICA COLOR AMARILLO CON NEGRO</t>
  </si>
  <si>
    <t>BOMBA HONDA  SERIE WB30XT</t>
  </si>
  <si>
    <t>NAVES (VIVERO)</t>
  </si>
  <si>
    <t>PARIHUELA MARCA SWISSMEX MODELO 655.002</t>
  </si>
  <si>
    <t>MOSQUETON</t>
  </si>
  <si>
    <t>POLEA VERDE 300KG</t>
  </si>
  <si>
    <t>PINZAS ELECTRICAS</t>
  </si>
  <si>
    <t>MOTOSIERRA  STHIL  72 COLOR NARANJA CON BLANCO MOTOR 1123 MS210</t>
  </si>
  <si>
    <t>DESBROZADORA ECHO 058260</t>
  </si>
  <si>
    <t xml:space="preserve">MOTOSIERRA HUSQVARNA 334T C/NARANJA S/96501 02-00  S/N 050900192 </t>
  </si>
  <si>
    <t>HERRAMIENTAS FORESTALES DE JALISCO S.A. DE C.V.</t>
  </si>
  <si>
    <t>JUEGO DE LLAVES ALLENS MILIMETRICAS COLOR AMARILLO MARCA SURTEK</t>
  </si>
  <si>
    <t>ASCENSOR MARCA PETZL  (11126FU5271)</t>
  </si>
  <si>
    <t>PANTIN  COLOR AMARILLO MARCA PETZL (10228FU2212)</t>
  </si>
  <si>
    <t>RASTRILLO MCLED</t>
  </si>
  <si>
    <t xml:space="preserve">BRUJULA BRUNTON AZMET  SERIE 5060411408 </t>
  </si>
  <si>
    <t>11-04-0470</t>
  </si>
  <si>
    <t>FUNDA DE PIEL PARA BRUJULA COLOR CAFE</t>
  </si>
  <si>
    <t>ALTIMETRO THOMMEN ANALOGICO 6000M SERIE 808728</t>
  </si>
  <si>
    <t>11-04-0530</t>
  </si>
  <si>
    <t>FD 1273</t>
  </si>
  <si>
    <t>PERFOPARTS S.A.DE C.V.</t>
  </si>
  <si>
    <t>CLINOMETRO ELEC. HAGLO METROS SERIE 37302</t>
  </si>
  <si>
    <t>11-04-0460</t>
  </si>
  <si>
    <t xml:space="preserve">CINTA DIAMETRICA 5 MTS  COLOR NARANJA </t>
  </si>
  <si>
    <t>11-04-0490</t>
  </si>
  <si>
    <t>FUNDA DE PIEL PARA CINTA METRICA COLOR NARAJA.</t>
  </si>
  <si>
    <t>11-04-0510</t>
  </si>
  <si>
    <t>FUNDA DE PIEL PARA ALTIMETRO COLOR CAFÉ</t>
  </si>
  <si>
    <t>11-04-0540</t>
  </si>
  <si>
    <t>MEDIDOR DE CORTESA HAGLOF</t>
  </si>
  <si>
    <t>11-04-0480</t>
  </si>
  <si>
    <t>Bomba M/Siemens tipo 1RF3-257-24C44 CAP. 1.5 H.P Color Naranja (VIVERO NAVES)</t>
  </si>
  <si>
    <t>NO BREACK TRIPP-LITE COLOR NEGRO S/2108RY0BC575800097 M/INTERNET750U</t>
  </si>
  <si>
    <t>11-08-0010</t>
  </si>
  <si>
    <t>IMPRESORA EPSON STYLUS TX100 C411A SERIE KQ9Z176352</t>
  </si>
  <si>
    <t>11-00-5380</t>
  </si>
  <si>
    <t>G 44660</t>
  </si>
  <si>
    <t>IT EXPRES S.A DE C.V.</t>
  </si>
  <si>
    <t>PS 90 SIERRA PODADORA DE PRECISION MARCA STIHL COLOR NEGRO CON NARANJA Y CON ESTUCHE COLOR NEGRO MARCA STILHL</t>
  </si>
  <si>
    <t>SERROTE MARCA STIHL CON FUNDA COLOS CAFÉ</t>
  </si>
  <si>
    <t>PERTIGA MARCA STHL 4 METROS COLOR NARANJA</t>
  </si>
  <si>
    <t>11-10-0020</t>
  </si>
  <si>
    <t>EQUIPO AGROFORESTAL SA DE CV</t>
  </si>
  <si>
    <t>BOMBA ELECTRICA COLOR AZUL SERIE 85484 SIEMENS</t>
  </si>
  <si>
    <t>11-00-1960</t>
  </si>
  <si>
    <t>PAR DE ESPUELAS PARA ESCALAR</t>
  </si>
  <si>
    <t>11-10-0050</t>
  </si>
  <si>
    <t>DENSITOMETRO COLOR BLANCO</t>
  </si>
  <si>
    <t>TELEVISOR SHARP C/NEGRO</t>
  </si>
  <si>
    <t xml:space="preserve">MAZO DE HULE 453g M/TRUPER </t>
  </si>
  <si>
    <t>BOLSA PARA ONDILLA M/SHERRILLTREE COLOR VERDE CON NARANJA</t>
  </si>
  <si>
    <t>CU-10051543</t>
  </si>
  <si>
    <t>BANCO MONEX S.A. INSTITUCION DE BANCA MUL</t>
  </si>
  <si>
    <t>CUERDA BLANCA (TREPA)</t>
  </si>
  <si>
    <t>CUARDA CAMBIO COLOR AMARILLO CON VERDE Y NARANJA 5/12 (GUARDA CAMBIO TREESBI)</t>
  </si>
  <si>
    <t>CUERDA CAMBIO COLOR AMARILLO CON VERDE Y NARANJA 6/12 (GUARDA CAMBIO TREESBI)</t>
  </si>
  <si>
    <t>CUERDA COMPARTIDA BLANCO CON NARANJA</t>
  </si>
  <si>
    <t>CUERDA COMPARTIDA BLANCA</t>
  </si>
  <si>
    <t>CUERDA  COMPARTIDA BLANCO CON AZUL</t>
  </si>
  <si>
    <t>CUERDA COMPARTIDA BLANCO CON AZUL</t>
  </si>
  <si>
    <t>CUERDA BLANCO CON AZUL 150" (TREPA)</t>
  </si>
  <si>
    <t>CUERDA BLANCO CON NARANJA 1/2 X 150 (TREPA)</t>
  </si>
  <si>
    <t>POLEA DOBLE MARCA FUSION USR-PSW-A 32617 COLOR AZUL (POLEA SIMPLE DINAMICA)</t>
  </si>
  <si>
    <t>11-10-0230</t>
  </si>
  <si>
    <t>F 258</t>
  </si>
  <si>
    <t>PANTIN MARCA PETZEL COLOR AMARILLO CON CINTA NEGRACON BLANCO 12109FP9428</t>
  </si>
  <si>
    <t>11-10-0200</t>
  </si>
  <si>
    <t>POLEA TRIPLE MARCA CLIMBING TECHNOLOGY COLOR AZUL 0333</t>
  </si>
  <si>
    <t>11-10-0170</t>
  </si>
  <si>
    <t>POLEA MARCA CLIMBING TECHNOLOGY COLOR AZUL</t>
  </si>
  <si>
    <t>11-10-0180</t>
  </si>
  <si>
    <t>MOSQUETON MARCA PETZEL COLOR MORADO 10286UM0179</t>
  </si>
  <si>
    <t>11-10-0150</t>
  </si>
  <si>
    <t>MOSQUETON MARCA PETZEL COLOR MORADO 10286UM0244</t>
  </si>
  <si>
    <t>MOSQUETON MARCA PETZEL COLOR MORADO 11194UM0127</t>
  </si>
  <si>
    <t>11-10-0160</t>
  </si>
  <si>
    <t>MOSQUETON MARCA PETZEL COLOR MORADO 11194UM0055</t>
  </si>
  <si>
    <t>CASCO MARCA PETZEL COLOR AMARILLO  11321IB2469</t>
  </si>
  <si>
    <t>11-10-0210</t>
  </si>
  <si>
    <t>SACO PARA CUERDA MARCA  SIERRA VERDE COLOR NEGRO</t>
  </si>
  <si>
    <t>11-10-0220</t>
  </si>
  <si>
    <t>SLINGA 60cm</t>
  </si>
  <si>
    <t>SLINGA 80cm</t>
  </si>
  <si>
    <t>MOSQUETON COLOR DORADO  MAD ROCK EN362</t>
  </si>
  <si>
    <t>LIBRO HOMGOS XILOFAGOS QUE VIVEN EN LOS ARBOLES GERARD PASSOLA</t>
  </si>
  <si>
    <t>A 1652</t>
  </si>
  <si>
    <t xml:space="preserve">ASOCIACION  MEXICA DE ARBICULTURA A.C. </t>
  </si>
  <si>
    <t>ALBERTO VELASCO  SANTANA</t>
  </si>
  <si>
    <t>FLEXOMETRO B122082 1X8 MT ANTI-IMP SURTEK</t>
  </si>
  <si>
    <t>HC 74540</t>
  </si>
  <si>
    <t>TRAMPA TOMAHAWK 32X10X12"</t>
  </si>
  <si>
    <t>11-10-0120</t>
  </si>
  <si>
    <t>LT21797</t>
  </si>
  <si>
    <t>LAB-TECH INSTRUMENTACION, S.A. DE C.V.</t>
  </si>
  <si>
    <t>JUEGO DE CEBOLLA, BASTON, LLAVE TOUCH 30" DRAMM (BASTON Y LLAVE)</t>
  </si>
  <si>
    <t>A 508</t>
  </si>
  <si>
    <t>INSUMOS PARA INVERNADEROS DE MEXICO S.A. DE C.V.</t>
  </si>
  <si>
    <t>PINZAS PARA MECANICO 8" 908 MARCA SURTEK</t>
  </si>
  <si>
    <t>PPT 24105</t>
  </si>
  <si>
    <t>MOTOSIERRA TELESCOPICA MARCA STIHL HT 101 SERIE 290028787</t>
  </si>
  <si>
    <t>11-10-0400</t>
  </si>
  <si>
    <t>C 1764</t>
  </si>
  <si>
    <t xml:space="preserve">2039 A </t>
  </si>
  <si>
    <t>CASCO DE SEGURIDAD INDUSTRIAL COLOR NARANJA MARCA HUSQVARNA</t>
  </si>
  <si>
    <t>11-10-0480</t>
  </si>
  <si>
    <t>BIDON DE GASOLINA COLOR NARANJA MARCA HUSQVARNA</t>
  </si>
  <si>
    <t>11-10-0510</t>
  </si>
  <si>
    <t>SERRUCHO MARCA BAHCO COLLOR NARANJA</t>
  </si>
  <si>
    <t>11-10-0470</t>
  </si>
  <si>
    <t>MOTOSIERRA HUSQVARNA T435 SERIE 95202692 COLOR NARANJA NAVAJA DE 14"</t>
  </si>
  <si>
    <t>11-10-0500</t>
  </si>
  <si>
    <t>PERTIGA DE ALUMINIO COLOR NEGRO MARCA BAHCO</t>
  </si>
  <si>
    <t>PANTALON PROTECTOR CONTRA SIERRA COLOR AZUL UNITALLA</t>
  </si>
  <si>
    <t>11-10-0490</t>
  </si>
  <si>
    <t>PANTALON PROTECTOR CONTRA SIERRA COLOR ROJO UNITALLA</t>
  </si>
  <si>
    <t>SACO PARA CUERDA MARCA SIERRA VERDE COLOR NEGRO</t>
  </si>
  <si>
    <t>ARNES SINGING ROCK COLOR NARANJA CON NEGRO</t>
  </si>
  <si>
    <t>11-10-0540</t>
  </si>
  <si>
    <t>MOSQUETON MACRA ROCK COLOR DORADO</t>
  </si>
  <si>
    <t>11-10-0550</t>
  </si>
  <si>
    <t>MOSQUETON MARCA PETZL COLOR DORADO</t>
  </si>
  <si>
    <t>11-10-0600</t>
  </si>
  <si>
    <t>GRILLON MARCA PETZL SERIE 12173FJ9998</t>
  </si>
  <si>
    <t>11-10-0610</t>
  </si>
  <si>
    <t>PANTIN MARCA RIGHT COLOR AMARILLO SERIE 12109FP9436</t>
  </si>
  <si>
    <t>11-10-0580</t>
  </si>
  <si>
    <t>PANTIN MARCA LEFT COLOR NEGRO SERIE 11341FR2553</t>
  </si>
  <si>
    <t>11-10-0590</t>
  </si>
  <si>
    <t>ASCENSOR MARCA PETZL COLOR GRIS SERIE 12191FR6277</t>
  </si>
  <si>
    <t>11-10-0650</t>
  </si>
  <si>
    <t>CASCO MARCA TEZL COLOR ROJO SERIE 123101D9537</t>
  </si>
  <si>
    <t>11-10-0560</t>
  </si>
  <si>
    <t>CASCO MARCA PETZL COLRO BLANCO SERIE 123101D9950</t>
  </si>
  <si>
    <t>11-10-0570</t>
  </si>
  <si>
    <t>MOSQUETON MARCA PETZL COLOR PLATA</t>
  </si>
  <si>
    <t>11-10-0620</t>
  </si>
  <si>
    <t>130 METROS DE CUERDA ARBORISTA COLOR BLANCA</t>
  </si>
  <si>
    <t>DESCENSOR DE RESCATE TERMINA 8 FUSION NEGRO</t>
  </si>
  <si>
    <t>POLEA TANDEM SPEED MARCA PETZL PLATA</t>
  </si>
  <si>
    <t>GUANTES CORDEX COLOR NEGRO TALLA M MARCA PETZL</t>
  </si>
  <si>
    <t>E12 ROSADERA ESCALADA SIERRA VERDE</t>
  </si>
  <si>
    <t>LIBRO ENFERMEDADES FORESTALES EN MEXICO</t>
  </si>
  <si>
    <t xml:space="preserve">UNIVERSIDAD AUTONOMA CHAPINGO </t>
  </si>
  <si>
    <t>LIBRO INSECTOS FORESTALES DE MEXICO</t>
  </si>
  <si>
    <t>MATRACA 1/2" CURVA</t>
  </si>
  <si>
    <t>EXTENSION 1/2 5" SURTEK</t>
  </si>
  <si>
    <t>PINZA DE PRESION VISE-GRIP</t>
  </si>
  <si>
    <t>LLAVE ESPAÑOLA SURTEK</t>
  </si>
  <si>
    <t>PINZA PARA MECANICO 8"</t>
  </si>
  <si>
    <t>DESATORNILLADOR BIMAT</t>
  </si>
  <si>
    <t>LLAVE STILLSON 12"</t>
  </si>
  <si>
    <t>GRUPO FERRERETERO CALZADA S.A. DE C.V.</t>
  </si>
  <si>
    <t>GRILLON  HOOK 3 METROS MARCA PETZL</t>
  </si>
  <si>
    <t>GUANTES CORDEX PLUS CHICOS</t>
  </si>
  <si>
    <t>GUANTES CORDEX PLUS MEDIANOS</t>
  </si>
  <si>
    <t>GUANTES CORDEX PLUS GRANDES</t>
  </si>
  <si>
    <t>CUERDA PARA ARBORISMO 1/2" (12.5 MM) X 200 FT (60MTS) PELICAN ROPE BLANCA</t>
  </si>
  <si>
    <t>SACO PARA CUERDA ASAULT SIERRA VERDE</t>
  </si>
  <si>
    <t>ARNES SEQUOIA 2XT1, 2XT2 MARCA PETZL</t>
  </si>
  <si>
    <t>BLOQUEADOR PANTIN 2XDER, 2XIZQ MARCA PETZL</t>
  </si>
  <si>
    <t>BLOQUEADOR ASCENSIO DERECHO MARCA PETZL ORO</t>
  </si>
  <si>
    <t>BLOQUEADOR DOBLE ASCENTREE KONG</t>
  </si>
  <si>
    <t>DESCENSOR 9 DE RESCATE ISC</t>
  </si>
  <si>
    <t>MOSQUETON HAWK AL STERLING ORO</t>
  </si>
  <si>
    <t>MOSQUETON WILLIAM BALL LOCK PLATA C/ NARANJA</t>
  </si>
  <si>
    <t>MOSQUETON OK TRIACT LOCK PETZL MORADO</t>
  </si>
  <si>
    <t>MOSQUETON OXAN TRIACT LOCK  NEGRO</t>
  </si>
  <si>
    <t>MOSQUETON DE ACERO SEGURO AUTOMATICO STERLING</t>
  </si>
  <si>
    <t>CUERDA ATLAS RIG 9/16" (15MM)X200FT (61MT) STERLING AZUL</t>
  </si>
  <si>
    <t>CUERDA ESTATICA 7/16" (11.7MM)X 70MTS ROJA PELICAN</t>
  </si>
  <si>
    <t>POLEA DE ARBORISMO 3/4" CMI</t>
  </si>
  <si>
    <t>PORTAGRAP GRANDE 16MM ISC</t>
  </si>
  <si>
    <t>BRUSH CHIPPER 1VRY131Z6E1004408 (TRITURADORA)</t>
  </si>
  <si>
    <t>VERMEER EQUIPMENT DE MEXICO S.A. DE C.V.</t>
  </si>
  <si>
    <t>MOTOSIERRA HUSQVARNA 35.2 CC BARRA 14" SERIE 20142100303 HU-T435</t>
  </si>
  <si>
    <t>MOTOSIERRA HUSQVARNA 35.2 CC BARRA 14" SERIE 20142100318 HU-T435</t>
  </si>
  <si>
    <t>MOTOSIERRA HUSQVARNA 35.2 CC BARRA 14" SERIE 20142100626 HU-T435</t>
  </si>
  <si>
    <t>MOTOSIERRA HUSQVARNA 35.2 CC BARRA 14" SERIE 20142100394 HU-T435</t>
  </si>
  <si>
    <t>MOTOSIERRA HUSQVARNA 61CC C/BARRA PIÑON 24" SERIE 20134200381 HU-365-24/1</t>
  </si>
  <si>
    <t>MOTOSIERRA HUSQVARNA 61CC C/BARRA PIÑON 24" SERIE 20134200253 HU-365-24/1</t>
  </si>
  <si>
    <t>MOTOSIERRA HUSQVARNA 61CC C/BARRA PIÑON 24" SERIE 20134200193 HU-365-24/1</t>
  </si>
  <si>
    <t>MOTOSIERRA 80.7 CC C/BARRA P/PIÑON 30" SERIE 121940206 HU-281-30</t>
  </si>
  <si>
    <t>MOTOSIERRA 80.7 CC C/BARRA P/PIÑON 30" SERIE 121940197 HU-281-30</t>
  </si>
  <si>
    <t>MOTOSIERRA HUSQVARNA TELESCOPICA 24.5 CC BARRA 10" 1/4" 0.050 SERIE 20142600298 HU-327PT5S</t>
  </si>
  <si>
    <t>MOTOSIERRA HUSQVARNA TELESCOPICA 24.5 CC BARRA 10" 1/4" 0.050 SERIE 20142600308 HU-327PT5S</t>
  </si>
  <si>
    <t>DESBROZADORA  HUSQVARNA SERIE 20142100278</t>
  </si>
  <si>
    <t>CASCO BALANCE COMPLETO C/VISOR MALLA</t>
  </si>
  <si>
    <t>PERTIGA ALUMINIO PROFESIONAL 2.0 MTS</t>
  </si>
  <si>
    <t>PINZA DE PRESION VISE-GRIP RECTA 10R USA</t>
  </si>
  <si>
    <t>PLATAFORMA ARTICULADA MODELO: HLA16PX  MARCA: HAULOTTE S/45X15-00014</t>
  </si>
  <si>
    <t>11-10100</t>
  </si>
  <si>
    <t>HEMOECO, SA DE CV</t>
  </si>
  <si>
    <t>RADIO MOTOROLA EP450 S. 442TFE6377 COLOR NEGRO</t>
  </si>
  <si>
    <t>ARCHIVERO 2 CAJONES MADERA MARCA OFFICE DEPOT COLOR CAFÉ</t>
  </si>
  <si>
    <t>CARGADOR MOTOROLA</t>
  </si>
  <si>
    <t>MEDIDOR DE PRUEBA DE AGUA COLOR NEGRO MARCA HANNA INSTRUMENTS (WATERPROOF TESTER)</t>
  </si>
  <si>
    <t>MEDIDOR SHARP TDS WP COLOR NEGRO MARCA MILWAUKEE</t>
  </si>
  <si>
    <t>HORNO DE MICROONDAS SAMSUNG MODELO AME8113W SERIE J6L07WRC900573B COLOR BLANCO</t>
  </si>
  <si>
    <t>COMPUTADORA DELL COLOR NEGRO MOUSE HCD45215294, CPU HRNZW61</t>
  </si>
  <si>
    <t>DISCO DURO SEAGEATE JOB 51256</t>
  </si>
  <si>
    <t>DISCO DURO 500 GB</t>
  </si>
  <si>
    <t>MONITOR MARCA DELL COLOR NEGRO</t>
  </si>
  <si>
    <t>Ismael sotelo</t>
  </si>
  <si>
    <t xml:space="preserve">ADAPTADOR WLAN USB DE ALTA POTENCIA TP-LINK </t>
  </si>
  <si>
    <t>TECLADO 3000 ALAMBRICO COLOR NEGRO serie 0353200836163</t>
  </si>
  <si>
    <t>"  ADMINISTRACIÓN "</t>
  </si>
  <si>
    <t>EDUCACION AMBIENTAL</t>
  </si>
  <si>
    <t>Calletana Segura</t>
  </si>
  <si>
    <t>RELOJ CHECADOR MARCA AMANO TCX21 SERIE 393016100</t>
  </si>
  <si>
    <t>Margarita Estrada</t>
  </si>
  <si>
    <t>11-00-1450</t>
  </si>
  <si>
    <t>ACCES CONTROL SISTEM DE MEXICO S.A. DE C.V.</t>
  </si>
  <si>
    <t xml:space="preserve">ESCRITORIO COLOR NEGRO S/MARCA </t>
  </si>
  <si>
    <t>Ruth garcia</t>
  </si>
  <si>
    <t>11-00-1510</t>
  </si>
  <si>
    <t>MARIA DEL CARMEN GARCIA DE QUEVEDO CAMBA</t>
  </si>
  <si>
    <t>Ruth Garcia</t>
  </si>
  <si>
    <t>Eva Gonzalez</t>
  </si>
  <si>
    <t>11-00-1470</t>
  </si>
  <si>
    <t xml:space="preserve">ESCRITORIO COLOR NEGRO SIN MARCA </t>
  </si>
  <si>
    <t>11-00-1480</t>
  </si>
  <si>
    <t>CAJA FUERTE S/MARCA C/GRIS .40 X.40</t>
  </si>
  <si>
    <t>11-00-1030</t>
  </si>
  <si>
    <t>ENMICADORA HECHO EN USA C/BEIGE M/LM-2000</t>
  </si>
  <si>
    <t>B 19054</t>
  </si>
  <si>
    <t>HERREERIA CORNEJO DE OCCIDENTE S.A. DE C.V.</t>
  </si>
  <si>
    <t xml:space="preserve">SILLAS SIN RUEDAS COLOR NEGRO  </t>
  </si>
  <si>
    <t xml:space="preserve"> </t>
  </si>
  <si>
    <t>1 Ruth, 1 Evelin, 2 Ing Cornejos, 1 E.A.</t>
  </si>
  <si>
    <t>11-00-1410</t>
  </si>
  <si>
    <t xml:space="preserve">HECTOR PIEDAD RANGEL </t>
  </si>
  <si>
    <t>Teresa Alvarez</t>
  </si>
  <si>
    <t>ESCUADRA P/ESCRITORIO EJEC.C/NEGRO Y CAFÉ</t>
  </si>
  <si>
    <t>LAURA RAMIREZ</t>
  </si>
  <si>
    <t>11-00-1460</t>
  </si>
  <si>
    <t>Evelin Zuno</t>
  </si>
  <si>
    <t>RADIO MOTOROLA PRO3150 SERIE 422FBE6525 M. LAH34RDC9AA1AN</t>
  </si>
  <si>
    <t>TORREON</t>
  </si>
  <si>
    <t>BASULTO CERVANTES ALBERTO</t>
  </si>
  <si>
    <t>RADIO MOTOROLA PRO3150 SERIE 422FAGB280 M. LAH34RDC9AA1AN</t>
  </si>
  <si>
    <t>ALBERTO BASULTO CERVANTES</t>
  </si>
  <si>
    <t>11-00-5460</t>
  </si>
  <si>
    <t>PP 34464</t>
  </si>
  <si>
    <t>RADIO SHACK DE MEXICO S.A. DE C.V.</t>
  </si>
  <si>
    <t>RADIO BASE SM 50 DE 2 CANALES S/ 682FZQ1803 FUENTE DE PODER, MASTIL, ANTENA</t>
  </si>
  <si>
    <t>PATRIA PEATONAL</t>
  </si>
  <si>
    <t>11-00-1740</t>
  </si>
  <si>
    <t>C 122441</t>
  </si>
  <si>
    <t>EKAR DE GAS SA DE CV</t>
  </si>
  <si>
    <t>11-00-5180</t>
  </si>
  <si>
    <t>DELL MEXICO SA DE CV</t>
  </si>
  <si>
    <t xml:space="preserve">COMPUTADORA DELL COLOR NEGRO MONITOR 15" CN0N81764760956RFXTD </t>
  </si>
  <si>
    <t>Archivo Muerto</t>
  </si>
  <si>
    <t>11-00-5250</t>
  </si>
  <si>
    <t>QUEMADOR EXTERNO COLOR NEGRO M. CDRW55292EXT P/N 31188300  M/IOMEGA SERIE, 3TBE4504HR</t>
  </si>
  <si>
    <t>11-00-5240</t>
  </si>
  <si>
    <t>a/d/s/ de México, s. de r.l. de c.v.</t>
  </si>
  <si>
    <t>RADIO MOTOROLA EP450 M. LAH65RDC9AA2AN S. 422TFSF539</t>
  </si>
  <si>
    <t>Guardabosques</t>
  </si>
  <si>
    <t>Jose Ma. Hernandez</t>
  </si>
  <si>
    <t>MAQUINA CONTADORA MARCA CDM 15 SERIE 25616 VOLTAJE 110V 60HZ C/VEIGER</t>
  </si>
  <si>
    <t>11-00-1790</t>
  </si>
  <si>
    <t>MOCHILA ASPERSORA COLAPSABLE COLOR AMARILLO GRIZZLY</t>
  </si>
  <si>
    <t>IRMA YOLANDA PRESAS GONZAEZ</t>
  </si>
  <si>
    <t>ADAPTADOR PARA RED INALAMBRICO USB MARCA D-LINK COLOR NEGRO S/PV7V2B07016040</t>
  </si>
  <si>
    <t>Maria Covarrubias</t>
  </si>
  <si>
    <t>11-08-0070</t>
  </si>
  <si>
    <t>GA25950</t>
  </si>
  <si>
    <t>IT EXPRESS SA DE CV</t>
  </si>
  <si>
    <t>11-00-1810</t>
  </si>
  <si>
    <t>Y 773885</t>
  </si>
  <si>
    <t>LABORATORIO JULIO S.A. DE C.V.</t>
  </si>
  <si>
    <t>11-00-1820</t>
  </si>
  <si>
    <t>CONMUTADOR MARCA PANASONIC KX TEA 308</t>
  </si>
  <si>
    <t>11-00-1850</t>
  </si>
  <si>
    <t>GUILLOTINA M/GBC  SD20H C/BEIGE</t>
  </si>
  <si>
    <t>Viviana Garcia</t>
  </si>
  <si>
    <t>11-00-5290</t>
  </si>
  <si>
    <t>203-B-000127140</t>
  </si>
  <si>
    <t>OFICE DEPOT DE MEXICO S.A. DE C.V.</t>
  </si>
  <si>
    <t>ARCHIVERO CON 4 CAJONES METALICO COLOR NEGRO M/HIRS</t>
  </si>
  <si>
    <t>11-00-1890</t>
  </si>
  <si>
    <t>203-C-000165009</t>
  </si>
  <si>
    <t xml:space="preserve">CPU MARCA DELL COLOR NEGRO SERIE 4QX0XC1 </t>
  </si>
  <si>
    <t>11-00-5310</t>
  </si>
  <si>
    <t>TELEFONO SECRETARIAL SERIE KX-TS500LXW</t>
  </si>
  <si>
    <t>11-00-1870</t>
  </si>
  <si>
    <t>MESA DE TRABAJO COLOR MILAN OFFICE PLUS</t>
  </si>
  <si>
    <t>LAPTOP DELL M/PP22X SERIE 5ZGPHD1</t>
  </si>
  <si>
    <t>11-00-5320</t>
  </si>
  <si>
    <t>COMPUTADORA DELL COLOR NEGRO SERIE 7YXDPD1 COLOR NEGRO</t>
  </si>
  <si>
    <t>11-00-5330</t>
  </si>
  <si>
    <t>TELEFONO SECRETARIA PANASONIC CON ALTAVOZ MOD TS-105</t>
  </si>
  <si>
    <t>EDUARDO ZENTENO LIZAMA</t>
  </si>
  <si>
    <t xml:space="preserve">TRITURADORA FELLOWES </t>
  </si>
  <si>
    <t>202-A-000195772</t>
  </si>
  <si>
    <t>COMPUTADORA VOSTRO 220 SLIM TOWER COLOR NEGRO MARCA DELL</t>
  </si>
  <si>
    <t>David Ruiz</t>
  </si>
  <si>
    <t>11-00-5450</t>
  </si>
  <si>
    <t>RADIO MOTOROLA MAG ONE M/LAH84RCC8AA4AN S/0278JY0384 COLOR NEGRO CON CARGADOR PMLN4685A</t>
  </si>
  <si>
    <t>Patria Vehicular Entrada</t>
  </si>
  <si>
    <t>GAMA RADIOCOMUNICACIONES S.A DE C.V.</t>
  </si>
  <si>
    <t>COPIADORA DIGITAL KYOCERA MITA KM-1635</t>
  </si>
  <si>
    <t>LUIS BERNARDO NAVIA NOVELLA</t>
  </si>
  <si>
    <t>POSA9, 325, 135</t>
  </si>
  <si>
    <t>REGULADOR KOBLENZ COLOR BEIGE 1200W SERIA 090703101 8 (CHECADOR)</t>
  </si>
  <si>
    <t>11-00-5440</t>
  </si>
  <si>
    <t>POSA3,611,506</t>
  </si>
  <si>
    <t>MAQUINA DETECTORA DE BILLETES FALSOS ULTRABIOLETA NES DP-2008 ACCU-DETECT</t>
  </si>
  <si>
    <t>DISTRIBUIDORA GARCI MEX S.A.</t>
  </si>
  <si>
    <t>ALIMENTADOR AUTOMATICO PARA COPIADORA MITA M/KM 1635</t>
  </si>
  <si>
    <t>ARCHIVERO METAL GRIS 2 CAJONES</t>
  </si>
  <si>
    <t>203-G-000272729</t>
  </si>
  <si>
    <t>OFICE DEPOT DE MEXICO S.A DE C.V</t>
  </si>
  <si>
    <t>PANTALLA LG M/32LG20-UA S/809MXAY41592</t>
  </si>
  <si>
    <t>Director</t>
  </si>
  <si>
    <t>WAL MART DE MEXICO S DE RL DE CV</t>
  </si>
  <si>
    <t>LUMINARIO DE EMERGENCIA FLUORESENTE MARCA/NES MODELO/NES-363</t>
  </si>
  <si>
    <t>01/12/0009</t>
  </si>
  <si>
    <t>RADIO SHACK DE MEXICO S.A DE C. V.</t>
  </si>
  <si>
    <t>11-00-5430</t>
  </si>
  <si>
    <t>ANTONIO RIOS GARCIA</t>
  </si>
  <si>
    <t>RADIO MOTOROLA EP 450 S/442TKAH622</t>
  </si>
  <si>
    <t>Noe Hurtado</t>
  </si>
  <si>
    <t>GAMA RADIO COMUNICACIONES S.A. DE C.V</t>
  </si>
  <si>
    <t>REGULADOR KOBLENZ S/090804887</t>
  </si>
  <si>
    <t>11-00-5490</t>
  </si>
  <si>
    <t>203-B-000137463</t>
  </si>
  <si>
    <t>OFFICE DEPOT DE MEXICO S.A DE C.V</t>
  </si>
  <si>
    <t>AIRE ACONDICIONADO PORTATIL SERIE 80316</t>
  </si>
  <si>
    <t>HGGBE88701</t>
  </si>
  <si>
    <t xml:space="preserve">SUPER WAL MART DE MEXICO S. DE R. L.  </t>
  </si>
  <si>
    <t>RADIO MOTOROLA EP450s SERIE 018YLWP164 COLOR NEGRO</t>
  </si>
  <si>
    <t>IMPRESORA ESPSON MILTIFUNCIONAL TX 120 MDFZ007119</t>
  </si>
  <si>
    <t>11-00-5560</t>
  </si>
  <si>
    <t>G 65802</t>
  </si>
  <si>
    <t>TRITURADORA FELLOW G N/S 04859509706</t>
  </si>
  <si>
    <t>OPERADORA OMX S.A. DE C.V.</t>
  </si>
  <si>
    <t>PANTALLA DE PROYECCION CON TRIPIE</t>
  </si>
  <si>
    <t>OPERADORA OMX, S.A. DE C.V.</t>
  </si>
  <si>
    <t>SOPLADORA COLOR VERDE MARCA HERCULES ELECTRIC BLOWER HE-20B Nº 1300R/MIN</t>
  </si>
  <si>
    <t>NO BREAK 350VA TRIILETE INTERNET350U S/9922MY0BC575500099</t>
  </si>
  <si>
    <t>11-00-5620</t>
  </si>
  <si>
    <t>G 70865</t>
  </si>
  <si>
    <t>IT EXPRESS S.A. DE C.V</t>
  </si>
  <si>
    <t xml:space="preserve">NO BREAK TRIPP-LITE COLOR NEGRO SERIE/AGBC5755 </t>
  </si>
  <si>
    <t>11-00-5640</t>
  </si>
  <si>
    <t>MAQUINA DE ESCRIBIR BROTHER COLOR BEIGER SERIE/G0K612693 MODELO/GX-6750</t>
  </si>
  <si>
    <t>POSA13,646,776</t>
  </si>
  <si>
    <t>PIZARRON DE CORCHO</t>
  </si>
  <si>
    <t>POSA14,160,973</t>
  </si>
  <si>
    <t>SUMADORA CANON P170-DH C/BLANCO SERIE/ 2B288888</t>
  </si>
  <si>
    <t>POSA14,526,712</t>
  </si>
  <si>
    <t>RADIO KENWOOD  TK-3302-1 COLOR NEGRO SERIE B0A09443 CON CARGADOR</t>
  </si>
  <si>
    <t>recaudacion</t>
  </si>
  <si>
    <t>MARIO GARCIA GUERRERO (CODYNET)</t>
  </si>
  <si>
    <t>ESCANER HP SCANJET N8460 COLOR GRIS SERIE CN061A0181</t>
  </si>
  <si>
    <t>11-00-5690</t>
  </si>
  <si>
    <t>GA4411</t>
  </si>
  <si>
    <t xml:space="preserve">IT EXPRESS S.A DE C.V. </t>
  </si>
  <si>
    <t>MEMORIA USB MARCA RIKIKI  SERIE 13791008303254K COLOR NEGRO</t>
  </si>
  <si>
    <t>11-00-5720</t>
  </si>
  <si>
    <t>GA5537</t>
  </si>
  <si>
    <t>RADIO MOTOROLA EP450 SERIE 442TLSJ547 COLOR NEGRO</t>
  </si>
  <si>
    <t>SISTEMA PARA EL AUTO CONTROL DE LA GLUCOSA MARCA  ACCU-CHEK  SERIE  GC03071333 COLOR NEGRO CON CHIP A 317</t>
  </si>
  <si>
    <t>11-03-0210</t>
  </si>
  <si>
    <t>FARMACIA GUADALAJARA, S.A DE C.V.</t>
  </si>
  <si>
    <t>MONITOR ACER COLOR NEGRO SERIE ETLTK0R012112000712400</t>
  </si>
  <si>
    <t>11-00-5790</t>
  </si>
  <si>
    <t>MICRO CHIP, S.A. DE C.V.</t>
  </si>
  <si>
    <t>SUMADORA CASIO  MODELO HR-100TM SERIE       COLOR NEGRO</t>
  </si>
  <si>
    <t>POSA22,449,054</t>
  </si>
  <si>
    <t>POSA23,212,410</t>
  </si>
  <si>
    <t>BOCINAS LOGITEC COLOR NEGRO S-00035</t>
  </si>
  <si>
    <t>PP 39347</t>
  </si>
  <si>
    <t>RadioShack de México S.A. DE C.V.</t>
  </si>
  <si>
    <t>NO BREAK APC COLOR NEGRO SERIE/3b1119x22579</t>
  </si>
  <si>
    <t>11-06-0020</t>
  </si>
  <si>
    <t>NOBREACK MARCA APC MODELO BE350G-LM SERIE S4B1147P10269 COLOR NEGRO</t>
  </si>
  <si>
    <t>11-08-0030</t>
  </si>
  <si>
    <t>GA24315</t>
  </si>
  <si>
    <t>BAUMANOMETRO COLOR ROJO MARCA HERGOM</t>
  </si>
  <si>
    <t>ALMA PATRICIA FERNANDEZ SUAREZ</t>
  </si>
  <si>
    <t>ESTETOSCOPIO COLOR ROJO MARCA HERGOM</t>
  </si>
  <si>
    <t>ARAÑA FIJADORACOLOR ROJO CON AZUL</t>
  </si>
  <si>
    <t>COLLARIN AJUSTABLE RIGIDO MARCA AMBU COLOR AMARILLO PEDIATRICO</t>
  </si>
  <si>
    <t>COLLARIN AJUSTABLE RIGIDO MARCA AMBU COLOR AMARILLO ADULTO</t>
  </si>
  <si>
    <t>BLOQUES INMOVILIZADOR DE CRANEO COLOR AMARILLO</t>
  </si>
  <si>
    <t>TABLA DE INMOVILIZACION COLOR AMARILLO MARCA FERNONAJO</t>
  </si>
  <si>
    <t>CONSENTRADOR DE LINEAS PANASONIC SERIE KX-T7730X 2BBCE751613</t>
  </si>
  <si>
    <t>BOTIQUIN COLOR AZUL</t>
  </si>
  <si>
    <t>1060 B</t>
  </si>
  <si>
    <t>EDUARDO ALVARADO CARRASCO</t>
  </si>
  <si>
    <t>BOTIQUIN COLOR ROJO</t>
  </si>
  <si>
    <t>TIJERAS DE USO RUDO</t>
  </si>
  <si>
    <t>HORNO DE MICROONDAS MABE COLOR BLANCO MODELO HMM700WK SERIE 12030716C04843</t>
  </si>
  <si>
    <t>Comedor Parques y Jardines</t>
  </si>
  <si>
    <t>EKAR DE GAS S.A DE C.V</t>
  </si>
  <si>
    <t>HGGBE265892</t>
  </si>
  <si>
    <t>SILLA COLOR GRIS</t>
  </si>
  <si>
    <t>Tere Alvarez</t>
  </si>
  <si>
    <t>11-06-0090</t>
  </si>
  <si>
    <t>POCS,1,406,866</t>
  </si>
  <si>
    <t>POSC      76,234</t>
  </si>
  <si>
    <t>RIFLE DEPORTIVO SUPWE MAGNUM DE ALTA POTENCIA CALIBRE 5.5  COLOR NEGRO MARCA MENDOZA</t>
  </si>
  <si>
    <t>ARCHIVO MUERTO</t>
  </si>
  <si>
    <t>11-10-0140</t>
  </si>
  <si>
    <t>AA 14811</t>
  </si>
  <si>
    <t>FERRETERIAS MONTERREY DE OCCIDENTE S.A. DE C.V.</t>
  </si>
  <si>
    <t>ARCHIVERO 2 CAJONES TAMAÑO OFICIO COLOR KAKI</t>
  </si>
  <si>
    <t>BANDERA DE MEXICO DE 2.00 X  3.50</t>
  </si>
  <si>
    <t>ANTONIO ALVAREZ RAMOS</t>
  </si>
  <si>
    <t>IMPRESORA BROTHER MULTIFUNCIONAL MFCJ625DW S/U62900K1F266042</t>
  </si>
  <si>
    <t>11-08-0100</t>
  </si>
  <si>
    <t>GAR207</t>
  </si>
  <si>
    <t>FUSION STORE S.A. DE C.V.</t>
  </si>
  <si>
    <t>11-00-1560</t>
  </si>
  <si>
    <t xml:space="preserve">MEMORIA USB  8GB  COLOR ROJO  DT101G2/8GB </t>
  </si>
  <si>
    <t>GAR1647</t>
  </si>
  <si>
    <t>RADIO KENWOOD SERIE B2502857 MODELO TK-3302 COLOR NEGRO</t>
  </si>
  <si>
    <t>11-07-0030</t>
  </si>
  <si>
    <t>RADIO KENWOOD SERIE B1805441 MODELO TK-3302 COLOR NEGRO</t>
  </si>
  <si>
    <t>Jardin Jopones</t>
  </si>
  <si>
    <t>OVEROL APICULTOR CON MAYA METALICA CON PAR DE GUANTES</t>
  </si>
  <si>
    <t>LBJ 292</t>
  </si>
  <si>
    <t xml:space="preserve">MOCHILA ASPERSORA </t>
  </si>
  <si>
    <t xml:space="preserve">REGULADOR SERIE E12G02194 COLOR NEGRO MODELO DN-21-122 </t>
  </si>
  <si>
    <t>11-08-0140</t>
  </si>
  <si>
    <t>RADIO MOTOROLA EP450 SERIE 018TNQG476 MODELO LAH65RDC9AA2AN COLOR NEGRO CON CARGADOR</t>
  </si>
  <si>
    <t>11-07-0040</t>
  </si>
  <si>
    <t>RADIO MOTOROLA PE450 SERIE 018TNQG473 MODELO LAH65RDC9AA2AN COLOR NEGRO CON CARGADOR</t>
  </si>
  <si>
    <t>David Gonzalez</t>
  </si>
  <si>
    <t>GRABADORA DE VOZ 2GB VN-7200 MARCA OLYMPUS MODELO  VN-7200</t>
  </si>
  <si>
    <t>TAFE-3600</t>
  </si>
  <si>
    <t>RADIO CHACK DE MEXICO S.A. DE C.V.</t>
  </si>
  <si>
    <t>SILLA PLEGABLE COLOR GRIS</t>
  </si>
  <si>
    <t>HGGBE297549</t>
  </si>
  <si>
    <t>HOME DEPOT DE MEXICO S. DE R.L. DE C.V.</t>
  </si>
  <si>
    <t xml:space="preserve">SILLA ERGONOMICA  EJECUTIVO COLOR NEGRO </t>
  </si>
  <si>
    <t>POSA15,570,377</t>
  </si>
  <si>
    <t>HGGBE285815</t>
  </si>
  <si>
    <t>TELEFONO INALAMBRICO CON MANOS LIBRES</t>
  </si>
  <si>
    <t>FSIG 62073</t>
  </si>
  <si>
    <t>ELECTRICA SIGSUS S.A. DE C.V.</t>
  </si>
  <si>
    <t xml:space="preserve">REGULADOR DE VOLTAJE 1000 VA </t>
  </si>
  <si>
    <t>REGULADOR DE VOLTAJE 1000 VA</t>
  </si>
  <si>
    <t>Recaudacion Patria</t>
  </si>
  <si>
    <t>BASE SOPORTE PARA PANTALLA</t>
  </si>
  <si>
    <t>CARRITO</t>
  </si>
  <si>
    <t>Recaudacion</t>
  </si>
  <si>
    <t>SUMADORA SHARP MODELO/ EL-2196BL SERIE 2D02574X COLOR NEGRO</t>
  </si>
  <si>
    <t>11-06-0130</t>
  </si>
  <si>
    <t>Operadora OMX S.A. DE C.V.</t>
  </si>
  <si>
    <t>11-06-0140</t>
  </si>
  <si>
    <t>GRABADOR DIGITAL 2GB PANASONIC CON MEMORIA MICRO SD KINGSTON</t>
  </si>
  <si>
    <t>TAFE-3901</t>
  </si>
  <si>
    <t>Radio Shack de Mexico S.A. DE C.V.</t>
  </si>
  <si>
    <t>Maria Cavarrubias</t>
  </si>
  <si>
    <t>11-06-0150</t>
  </si>
  <si>
    <t>Contabilidad</t>
  </si>
  <si>
    <t>MEDIDOR DE PH600 COLOR AMARILLO MARCA MILWAUKE (PH METER)</t>
  </si>
  <si>
    <t>11-10-0420</t>
  </si>
  <si>
    <t>A 1916</t>
  </si>
  <si>
    <t>11-10-0430</t>
  </si>
  <si>
    <t>11-10-0440</t>
  </si>
  <si>
    <t>MINI MOUSEOPTICO RETROCTIL</t>
  </si>
  <si>
    <t>FSIG 76304</t>
  </si>
  <si>
    <t>ELECTRICA SIGSUG S.A. DE C.V.</t>
  </si>
  <si>
    <t>MESA PLEGABLE COLOR BLANCO 1.82 MTS</t>
  </si>
  <si>
    <t>Comedor Patria</t>
  </si>
  <si>
    <t>HOME DEPOT MEXICO S DE R.L. DE C.V.</t>
  </si>
  <si>
    <t>ESTANTE PARA TRASTES</t>
  </si>
  <si>
    <t>RADIO MOTOROLA EP 450s MODELO LAH65RDC9AA2AN SERIE 018TPC9038 CON CARGADOR</t>
  </si>
  <si>
    <t>11-07-0060</t>
  </si>
  <si>
    <t>MOUSE INALAMBRICO COLOR NEGRO MODELO DELL S/CN-OM1XF1-56732-332-2MLM-A00</t>
  </si>
  <si>
    <t>eva Gonzalez</t>
  </si>
  <si>
    <t>DELL DE MEXICO S.A DE C.V.</t>
  </si>
  <si>
    <t>MONITOR COLOR NEGROARCA DELL SERIE CN-OKG49T-74261-34G-06FU</t>
  </si>
  <si>
    <t>11-08-0230</t>
  </si>
  <si>
    <t>MOUSE COLOR NEGRO MARCA DELL S/D PPID:CN09RRC7-48729-33U-10RT</t>
  </si>
  <si>
    <t>11-08-0240</t>
  </si>
  <si>
    <t>eva gonzalez</t>
  </si>
  <si>
    <t>NO BREACK COLOR NEGRO MARCA APC S/3B1307X13827</t>
  </si>
  <si>
    <t>11-08-0210</t>
  </si>
  <si>
    <t>SUMADORA SHARP MODELO EL-2196BL  SERIE 3D049401 COLOR NEGRO</t>
  </si>
  <si>
    <t>11-06-0160</t>
  </si>
  <si>
    <t>Operadora OMX. S.A. DE C.V.</t>
  </si>
  <si>
    <t>11-06-0400</t>
  </si>
  <si>
    <t>AF 11194</t>
  </si>
  <si>
    <t>EKAR DE GAS S..A DE C.V.</t>
  </si>
  <si>
    <t>RADIO MOTOROLA EP450 SERIE 018TPG7938 COLOR NEGRO CON CARGADOR MOTOROLA 1328 MLC2 COLOR NEGRO</t>
  </si>
  <si>
    <t>11-07-0080</t>
  </si>
  <si>
    <t>RADIO MOTOROLA EP450 SERIE 018YPG7937 COLOR NEGRO CON CARGADOR MOTOROLA 1328 MLC2 COLOR NEGRO</t>
  </si>
  <si>
    <t>11-07-0070</t>
  </si>
  <si>
    <t>ARCHIVERO METALICO COLOR NEGRO DE 3 CAJONES</t>
  </si>
  <si>
    <t>11-06-0300</t>
  </si>
  <si>
    <t xml:space="preserve">2193 A </t>
  </si>
  <si>
    <t>11-06-0290</t>
  </si>
  <si>
    <t>TELEFONO SECRETARIA PANASONIC M/KX-T7730 SERIE 2KBCC072972 COLOR NEGRO</t>
  </si>
  <si>
    <t>11-06-0420</t>
  </si>
  <si>
    <t>Eduardo Zenteno Lizama</t>
  </si>
  <si>
    <t>TECLADO USB DE ALUMINIO</t>
  </si>
  <si>
    <t>11-08-0180</t>
  </si>
  <si>
    <t>FALE 9080</t>
  </si>
  <si>
    <t>ELECTRICA RIS SA DE CV</t>
  </si>
  <si>
    <t>ENCLOSURE 3.5"AIRLINK AEN-U35SE, SATA/IDE USB 2.0 COLOR PLATA (DISCO EXTERNO)</t>
  </si>
  <si>
    <t>11-08-0200</t>
  </si>
  <si>
    <t>RADIO MOTOROLA EP450s MODELO LAH65RDC9AA2AN SERIE 018TPJT335 COLOR NEGRO</t>
  </si>
  <si>
    <t>luis ramon carrillo</t>
  </si>
  <si>
    <t>11-07-0100</t>
  </si>
  <si>
    <t>RADIO MOTOROLA EP450s MODELO LAH65RDC9AA2AN SERIE 018TPJT333 COLOR NEGRO</t>
  </si>
  <si>
    <t>Martin Martinez</t>
  </si>
  <si>
    <t>11-07-0090</t>
  </si>
  <si>
    <t>MOTO HONDA TIPO DOBLE PROPOSITO 2013 MODELO XR125L 2013 SERIE LTMJD2199D5111628 MOTOR JD21E2103576 COLOR EXTERIOR NEGRO</t>
  </si>
  <si>
    <t>FB001211</t>
  </si>
  <si>
    <t>DIMOFI DE MEXICO SA DE CV</t>
  </si>
  <si>
    <t>VENTILADOR 7 INCH</t>
  </si>
  <si>
    <t>11-06-0170</t>
  </si>
  <si>
    <t>SAFS21553</t>
  </si>
  <si>
    <t>Nueva Wal Mart de Mexico S. de R.L. de C.V.</t>
  </si>
  <si>
    <t>ENMICADORA QUICKSTAR H220 COLOR NEGRO</t>
  </si>
  <si>
    <t>11-06-0310</t>
  </si>
  <si>
    <t>POSE/48622897</t>
  </si>
  <si>
    <t>DETECTOR DE BILLETES FALSOS</t>
  </si>
  <si>
    <t>Puertas</t>
  </si>
  <si>
    <t>MULTIFUNCIONAL EPSON XP-201 SERIE QFUK075588</t>
  </si>
  <si>
    <t>SILLA APILABLE COLOR NEGRA MARCA  MILANO</t>
  </si>
  <si>
    <t>11-06-0350</t>
  </si>
  <si>
    <t>POSE/4971739</t>
  </si>
  <si>
    <t>OFFICE DEPOT DE MEXICO SA DE CV</t>
  </si>
  <si>
    <t>SILLA DE TRABAJO COLOR NEGRA CUADRADA</t>
  </si>
  <si>
    <t>11-06-0360</t>
  </si>
  <si>
    <t>SILLA EJECUTIVA MESH COLOR NEGRO</t>
  </si>
  <si>
    <t>11-06-0370</t>
  </si>
  <si>
    <t>ESCRITORIO PARA ESTUDIANTE</t>
  </si>
  <si>
    <t>11-06-0380</t>
  </si>
  <si>
    <t>11-08-0250</t>
  </si>
  <si>
    <t>A 0365</t>
  </si>
  <si>
    <t>CESAR OCTAVIO IÑIGUEZ ABARCA</t>
  </si>
  <si>
    <t>MESA PLEGABLE 1.22MTS</t>
  </si>
  <si>
    <t>HGGBE358537</t>
  </si>
  <si>
    <t>SILLA SUBJECUTIVA COLOR NEGRO</t>
  </si>
  <si>
    <t>11-08-0220</t>
  </si>
  <si>
    <t>POSE,5,616,991</t>
  </si>
  <si>
    <t>DISCO DURO EXTERNO 500 GB</t>
  </si>
  <si>
    <t>11-08-0280</t>
  </si>
  <si>
    <t>A 0377</t>
  </si>
  <si>
    <t>SILLA EJECUTIVA MESH COLOR NEGRA</t>
  </si>
  <si>
    <t>POSE,6282,528</t>
  </si>
  <si>
    <t>CAFETERA PROGRAMABLE KM730D50FRUPS</t>
  </si>
  <si>
    <t>11-06-0440</t>
  </si>
  <si>
    <t>ADG 1209209</t>
  </si>
  <si>
    <t>COSCO</t>
  </si>
  <si>
    <t>CAFETERA FECERWARE</t>
  </si>
  <si>
    <t>11-06-0180</t>
  </si>
  <si>
    <t>CAKG14720</t>
  </si>
  <si>
    <t xml:space="preserve">Nueva Wal Mart de Mexico </t>
  </si>
  <si>
    <t>IMPRESORA MULTIFUNCIONAL LASERJET PRO M1212NF SERIE CNJ8FBC8NN COLOR NEGRO</t>
  </si>
  <si>
    <t>F 41</t>
  </si>
  <si>
    <t>CAMARA FOROGRAFICA MARCA NIKON S2800 S/                                   COLOR NEGRO</t>
  </si>
  <si>
    <t>IWACZ18475</t>
  </si>
  <si>
    <t>Nueva Wall Mart de Mexico, S. de R.L. de C.V.</t>
  </si>
  <si>
    <t>IMPRESORA HP LASERJET 200 M276NWCLR MPTR SERIE: CNF8G2WD39</t>
  </si>
  <si>
    <t>TERESA</t>
  </si>
  <si>
    <t>11-08-0340</t>
  </si>
  <si>
    <t>INFINIA TECNOLOGIA Y SERVICIOS SA. DE CV.</t>
  </si>
  <si>
    <t>CONTADORA DE MONEDAS TRABAJO MEDIANO ALIMENTADOR AUTOMATICO, VELOCIDAD 2800 MON/MIN</t>
  </si>
  <si>
    <t>MARGARITA</t>
  </si>
  <si>
    <t>11-06-0580</t>
  </si>
  <si>
    <t>GDL 121672</t>
  </si>
  <si>
    <t>CIASA COMERCIAL SA DE CV</t>
  </si>
  <si>
    <t xml:space="preserve">MESA DE TRABAJO 1.20M X 60CM </t>
  </si>
  <si>
    <t>11-06-0570</t>
  </si>
  <si>
    <t>A-188</t>
  </si>
  <si>
    <t>HP LAERJET 200 M276NW CLR MFP PMTR SEERIE CNF8G56CWM</t>
  </si>
  <si>
    <t>11-00-5850</t>
  </si>
  <si>
    <t>ESTANTE 5N CROMADO 40.4 X 904 X 1.83</t>
  </si>
  <si>
    <t>IHGGBE 103523</t>
  </si>
  <si>
    <t>OFFICE DEPOT MEXICO S DE RL DE CV</t>
  </si>
  <si>
    <t>JARDIN JAPONES</t>
  </si>
  <si>
    <t>BAF191 PEDESTAL P/BAFLE KST-175 45K. KAPT</t>
  </si>
  <si>
    <t>11-09-0020</t>
  </si>
  <si>
    <t>DONATIVO</t>
  </si>
  <si>
    <t>DISTRIBUIDORA DE AUDIO EN ELECTRONICA S.A. DE C.V.</t>
  </si>
  <si>
    <t>NO BREACK BACK-UPS 350 COLOR NEGRO SERIE 4B1418P48430</t>
  </si>
  <si>
    <t>HP PRODESK 600 SFF CORE I3-4330 3.50GHZ, CAHE 2C/4T,50 SERIE MXL42414CX</t>
  </si>
  <si>
    <t>HP E221 LED MONITOR 21.5" RESOLUTION (1920X1080@60HZ) 1 V SERIE CNC4220BZ6</t>
  </si>
  <si>
    <t>CALCULADORA CASIO HR-8TE CON ROLLO</t>
  </si>
  <si>
    <t>11-06-0590</t>
  </si>
  <si>
    <t>A001992</t>
  </si>
  <si>
    <t>OST CAFETERA</t>
  </si>
  <si>
    <t>IWACZ38675</t>
  </si>
  <si>
    <t>OT TIENDA CAMPANA A 6P</t>
  </si>
  <si>
    <t>IWACZ37647</t>
  </si>
  <si>
    <t>SLEEPING BREEZE NAR COLOR AMARILLO</t>
  </si>
  <si>
    <t>DISCO DURO INTERNO SEAGATE DE 1 TB SATA III</t>
  </si>
  <si>
    <t>11-08-0370</t>
  </si>
  <si>
    <t>F 290</t>
  </si>
  <si>
    <t>MICRO CHIP S.A.DE C.V.</t>
  </si>
  <si>
    <t>FACTURA ELECTRONICA RENOVACION ANUAL</t>
  </si>
  <si>
    <t>F 198</t>
  </si>
  <si>
    <t>Miriam Consuelo del Carmen Romero Soltero</t>
  </si>
  <si>
    <t>RADIO MOTOROLA DEP 450 DIGITAL COLOR NEGRO SERIE 752TPZD459</t>
  </si>
  <si>
    <t>Miguel Ortiz</t>
  </si>
  <si>
    <t>11-07-0110</t>
  </si>
  <si>
    <t>MARIO ALBERTO GUERRERO</t>
  </si>
  <si>
    <t>RADIO MOTOROLA DEP 450 DIGITAL COLOR NEGRO SERIE 752TPP6712</t>
  </si>
  <si>
    <t>11-07-0120</t>
  </si>
  <si>
    <t>NO BREAK APC COLOR NEGRO PRO1000 SERIE S3B1435X26922,S3B1435X26930</t>
  </si>
  <si>
    <t>Tania y Tere</t>
  </si>
  <si>
    <t>11-08-0440</t>
  </si>
  <si>
    <t>PD-10</t>
  </si>
  <si>
    <t xml:space="preserve">INIFINIA TECNOLOGIA Y SERVICIOS SA </t>
  </si>
  <si>
    <t>SILLA VISITANTE MODELO ISSO SIN BRAZOS</t>
  </si>
  <si>
    <t>Chaco peatonal</t>
  </si>
  <si>
    <t>11-06-0620</t>
  </si>
  <si>
    <t xml:space="preserve">GRUPO INDUSTRIAL JOME SA DE CV </t>
  </si>
  <si>
    <t>BANDERA EMBLEMATICAS AYUNTAMIENTO Y BOSQUE</t>
  </si>
  <si>
    <t>Explanada</t>
  </si>
  <si>
    <t>JUAN PABLO BUSTAMANTE HERNANDEZ</t>
  </si>
  <si>
    <t>HP SCANJET ET FLOW 7000 S2 SHFFD SCANER US, CA, MX, LA SERIE CN46OD70CC</t>
  </si>
  <si>
    <t>11-08-0450</t>
  </si>
  <si>
    <t>PD-15</t>
  </si>
  <si>
    <t xml:space="preserve">F. DOMENE Y SOCIOS SA DE CV </t>
  </si>
  <si>
    <t>DETECTOR DE BILLETES NES SHI487</t>
  </si>
  <si>
    <t>EXPANSOR DE RANGO INALAMBRIO N300 TREND</t>
  </si>
  <si>
    <t xml:space="preserve">BEST BUY STORES S DE RL. DE CV </t>
  </si>
  <si>
    <t xml:space="preserve">RUTEADOR DE PUNTO DE ACCESO </t>
  </si>
  <si>
    <t>GRUPO TECNO ELECTRON S DE RL</t>
  </si>
  <si>
    <t xml:space="preserve">MICRO CHIP SA DE CV </t>
  </si>
  <si>
    <t>RADIO MOTOROLA DEP450 UHF NS/752TPZ5902,COLOR NEGRO</t>
  </si>
  <si>
    <t>TORRES DE 4 LOCKER 4 PUERTAS VENT POS C/TRAGAMON</t>
  </si>
  <si>
    <t>11-06-0640</t>
  </si>
  <si>
    <t xml:space="preserve">OPERADORA JM ROMO SA DE CV </t>
  </si>
  <si>
    <t>CELULAR ZTE BLADE GPLUS NG IUSA GSM SERIE 21511477</t>
  </si>
  <si>
    <t xml:space="preserve">IUSACELL SA DE CV </t>
  </si>
  <si>
    <t>TRITURADORA 80XHANDS FREE SHREDDER SWINGLINE</t>
  </si>
  <si>
    <t>11-06-0650</t>
  </si>
  <si>
    <t>PD-01</t>
  </si>
  <si>
    <t>01/04/215</t>
  </si>
  <si>
    <t>SILLAS OHS 24 PLUS CON DESCANSABRAZOS COLOR NEGRAS</t>
  </si>
  <si>
    <t>EVA y Tania</t>
  </si>
  <si>
    <t>11-06-0660</t>
  </si>
  <si>
    <t>PD-06</t>
  </si>
  <si>
    <t>560*561</t>
  </si>
  <si>
    <t xml:space="preserve">RADIO MOTOROLA DEP450 752T9Z6053 </t>
  </si>
  <si>
    <t>11-07-0140</t>
  </si>
  <si>
    <t>PD-14</t>
  </si>
  <si>
    <t>SILLA OHS 24 PLUS CON DESCANSABRAZOS COLOR NEGRAS</t>
  </si>
  <si>
    <t xml:space="preserve"> Ruth</t>
  </si>
  <si>
    <t>11-06-0670</t>
  </si>
  <si>
    <t>PD-04</t>
  </si>
  <si>
    <t>ARCHIVERO 2 GAVETA DE LAMINA NEGRO</t>
  </si>
  <si>
    <t xml:space="preserve">Tania </t>
  </si>
  <si>
    <t>11-06-0690</t>
  </si>
  <si>
    <t>BICICLETA DE MONTAÑA ROADMASTER GRANITE 26" SNFD14EH487</t>
  </si>
  <si>
    <t>Margarita</t>
  </si>
  <si>
    <t>11-06-0680</t>
  </si>
  <si>
    <t>MARCELA PAMELA GOMEZ LOPEZ</t>
  </si>
  <si>
    <t>LAMPARA DETECTORA DE BILLETES MPL7</t>
  </si>
  <si>
    <t>FA0004680</t>
  </si>
  <si>
    <t>F.DOMENE Y SOCIOS, S.A DE C.V</t>
  </si>
  <si>
    <t>LINTERNA LED ALUMINI</t>
  </si>
  <si>
    <t>TANIA</t>
  </si>
  <si>
    <t>ISAFS10197</t>
  </si>
  <si>
    <t>nueva walmart de mexico, S DE R,L DE C,V</t>
  </si>
  <si>
    <t>EVA</t>
  </si>
  <si>
    <t>TERE</t>
  </si>
  <si>
    <t>silla isso sin brazos acojinada en tela color negro</t>
  </si>
  <si>
    <t>BANDERA NACIONAL DE 2.85X5.00MTS</t>
  </si>
  <si>
    <t>GUARDABOSQUES</t>
  </si>
  <si>
    <t>RADIO MOTOROLA DEP450 UHF NS/752TPZ2092 COLOR NERO</t>
  </si>
  <si>
    <t>RADIO MOTOROLA DEP450 UHF NS/752TPZ6330 COLOR NEGRO</t>
  </si>
  <si>
    <t>CAJA METALICA DE .30X.31X.26</t>
  </si>
  <si>
    <t>E5937</t>
  </si>
  <si>
    <t>EDUARDO MARTINEZ FLORES</t>
  </si>
  <si>
    <t>priting calculator Casio (SUMADORA)</t>
  </si>
  <si>
    <t>11-06-0630</t>
  </si>
  <si>
    <t>PD-7</t>
  </si>
  <si>
    <t>RADIO MOTOROLA DEP450  752TPZ6068</t>
  </si>
  <si>
    <t xml:space="preserve">Tere </t>
  </si>
  <si>
    <t>TELEFONO MULTIMEDIA CON PANTALLA PANASONIC MOD KXT30</t>
  </si>
  <si>
    <t xml:space="preserve">KIT TECLADO Y MOUSE MICROSOFT MOD 800 INALAMBRICO USB SERIE 0639911172615TECLADO, SERIE PN X821932 </t>
  </si>
  <si>
    <t>APC BACK-UPS,390WHATS/650/120V UOTPUT 120V, INTERF PORT USB 4B1504P12571</t>
  </si>
  <si>
    <t>C2001377 LLAVE AJUSTABLE PAVONADA 6" 506S SURTEK</t>
  </si>
  <si>
    <t>grupo ferreteria calzada S.A DE C.V</t>
  </si>
  <si>
    <t>H017291 LLAVE COMB STD 7/16 FOY</t>
  </si>
  <si>
    <t>HP ELITEDESK 800 G1 MT CORE i7-4770 8 GB (2X4GB) WIN SERIE: MXL5112L7Q</t>
  </si>
  <si>
    <t>tere alvarez</t>
  </si>
  <si>
    <t>HP V241p 23.6" LED,/1920X1080) 1 VGA, 3-3-3 1, VESA 75 EPEAT SILVER SERIE: 3CQ5240GL3</t>
  </si>
  <si>
    <t>IMPRESORA HP LASERJET P1102W  SERIE: VND3V42611</t>
  </si>
  <si>
    <t>patria vehicular salida</t>
  </si>
  <si>
    <t>DETECTOR DE BILLETES CON CALCULADORA NES SHI487</t>
  </si>
  <si>
    <t>DISTRIBUIDORA GARCI-MEX, S.A DE C.V</t>
  </si>
  <si>
    <t>PORTA LINTERNA MCA. ESP</t>
  </si>
  <si>
    <t>Ruben Chavez Garza</t>
  </si>
  <si>
    <t>SNIPER COMERCIALIZADORA S.A DE C.V</t>
  </si>
  <si>
    <t xml:space="preserve">DAVID RUIZ </t>
  </si>
  <si>
    <t>A-809</t>
  </si>
  <si>
    <t xml:space="preserve">TP-LINK S/ 2157376009198 BLANCO  </t>
  </si>
  <si>
    <t xml:space="preserve">TP-LINK S/  BLANCO </t>
  </si>
  <si>
    <t>TP-LINK S/ 21573760099196 BLANCO</t>
  </si>
  <si>
    <t>TP-LINK S/ 2155447001107 NEGRO</t>
  </si>
  <si>
    <t>tarjeta de expasion para 3 lineas y 8 extensiones panasonic modelo/KXT82483X</t>
  </si>
  <si>
    <t>OFICINA GENERAL</t>
  </si>
  <si>
    <t xml:space="preserve">TARJETA DE RED USB TP-LINK </t>
  </si>
  <si>
    <t>archivero tere</t>
  </si>
  <si>
    <t xml:space="preserve">PILAS RECARGABLES AA NIMH </t>
  </si>
  <si>
    <t>TANIA SEGURA</t>
  </si>
  <si>
    <t>ELECTRONICA SIGSUG S.A. DE C.V.</t>
  </si>
  <si>
    <t>AUDIFONO MANOS LIBRES COMPATIBLES CON IPH</t>
  </si>
  <si>
    <t xml:space="preserve">MOCHILA TRASERA P/PARILLA </t>
  </si>
  <si>
    <t>MEGACICLOS</t>
  </si>
  <si>
    <t>DESFIBRILADOR EXTERNO AUTOMATICO</t>
  </si>
  <si>
    <t>CARDIO SOLUTIONS, S.A DE C.V</t>
  </si>
  <si>
    <t xml:space="preserve">ESFIGMO ANEROIDE DURASHOCK SERIE BRONCE </t>
  </si>
  <si>
    <t xml:space="preserve">240 Y  250 </t>
  </si>
  <si>
    <t>DPC0031179</t>
  </si>
  <si>
    <t>CARLOS NAFARRATE, S.A DE C.V</t>
  </si>
  <si>
    <t>INMOVILIZADOR DE CRANEO AMARILLO</t>
  </si>
  <si>
    <t>240 Y 250</t>
  </si>
  <si>
    <t xml:space="preserve">OXIMETRO PULSO DE DEDO ADULTO NEGRO </t>
  </si>
  <si>
    <t>TRIPIE PORTA SUEROS BASE C/ 5 RUEDAS ARELLANO</t>
  </si>
  <si>
    <t>SUJETADOR DE CUERPO TIPO ARAÑA EMS</t>
  </si>
  <si>
    <t>CAMILLA PLEGABLE DE LONA P/RESCATE VERDE 110KG.</t>
  </si>
  <si>
    <t xml:space="preserve">CAMILLA RIGIDA DE POLIURETANO AMARILLA </t>
  </si>
  <si>
    <t>SILLA DE RUEDAS DE ACERO ESMALTADA DE 18"</t>
  </si>
  <si>
    <t>VITRINA ESMALTADA ECONOMICA FUTURO</t>
  </si>
  <si>
    <t>TANQUE DE OXIGENO 682LT C/REGULADOR CANULA HUMIFICADOR Y CARROCATALINA</t>
  </si>
  <si>
    <t>CHAISSE LONGUE TUBULAR CROMADO COLOR NEGRO</t>
  </si>
  <si>
    <t>DGM0165942</t>
  </si>
  <si>
    <t>RESUCITADOR MANUAL C/MASC PEDIATRA SHINMED</t>
  </si>
  <si>
    <t>RESUCITADOR MANUAL C/MASC ADULTO SHINMED</t>
  </si>
  <si>
    <t>INMOVILIZADOR CRANEAL PEDIATRICO</t>
  </si>
  <si>
    <t>PEDIPACK SISTEMA DE INMOVILIZACION</t>
  </si>
  <si>
    <t>COLLARIN AJUSTABLE AMBU</t>
  </si>
  <si>
    <t>CONGELADOR MABE 11 PIES BLANCO HORIZONTAL</t>
  </si>
  <si>
    <t xml:space="preserve">EQUIPO PRESURIZADOR DE AGUA HASTA 1.5 </t>
  </si>
  <si>
    <t>FERRE-TUBOS Y ACCESORIOS S.A DE C.V.</t>
  </si>
  <si>
    <t>NO BREAK C/REG ELECT 6000 VA 30 MIN DE CARGA S/E16G01664</t>
  </si>
  <si>
    <t>NO BREAK C/REG ELECT 6000 VA 30 MIN DE CARGA S/E16H02248</t>
  </si>
  <si>
    <t>NO BREAK C/REG ELECT 6000 VA 30 MIN DE CARGA S/E16H02275</t>
  </si>
  <si>
    <t>MX692422</t>
  </si>
  <si>
    <t>SHIPPING SUPPLIES, S DE R.L DE C.V.</t>
  </si>
  <si>
    <t>CULTURA</t>
  </si>
  <si>
    <t>HP LASERJET PRO M130FW  MULTIFUNCIONAL LASER B/N</t>
  </si>
  <si>
    <t>INFRAESTRUCTURA UNIFICADA S.A DE C.V</t>
  </si>
  <si>
    <t>HP LASERJET PRO M130FW  MULTIFUNCIONAL LASER COLOR</t>
  </si>
  <si>
    <t>COMUNICACIÓN</t>
  </si>
  <si>
    <t>DESPACHADOR DE AGUA ROYAL AQUA MAX</t>
  </si>
  <si>
    <t>IHGGBE378317</t>
  </si>
  <si>
    <t>BOTIQUIN MEDIANO</t>
  </si>
  <si>
    <t>J JESUS HUERTA MADRIGAL</t>
  </si>
  <si>
    <t>CAMARA CANON, POCKET POWER SHOT SX700 HS</t>
  </si>
  <si>
    <t>11099052/53/54</t>
  </si>
  <si>
    <t>LENTE FOTOGRAFICO EF100MMF F/2.8 MACRO US</t>
  </si>
  <si>
    <t>LENTE FOTOGRAFICO EF 50MM F/1.4 CANON</t>
  </si>
  <si>
    <t>SUMADORA CA1100 ROYAL4</t>
  </si>
  <si>
    <t>OFFICE DEPOT S.A DE C.V.</t>
  </si>
  <si>
    <t>TERESA Alvarez</t>
  </si>
  <si>
    <t>ARCHIVERO 4 CAJONES OFICIO COLOR NEGRO</t>
  </si>
  <si>
    <t>SILLA SECRETARIAL CON RESPALDO RECLINABLE Y DESCANZABRAZOS</t>
  </si>
  <si>
    <t>A- 1727</t>
  </si>
  <si>
    <t>CALCULADORA CELICA IMPRESION12 DIGITOS</t>
  </si>
  <si>
    <t>CALCULADORA CANON P23-DHV</t>
  </si>
  <si>
    <t>NO BREAK C/REG ELECT 600 VA 30 MIN CARGA S/ E16G01664</t>
  </si>
  <si>
    <t>NO BREAK C/REG ELECT 600 VA 30 MIN CARGA S/ E16H02248</t>
  </si>
  <si>
    <t>NO BREAK C/REG ELECT 600 VA 30 MIN CARGA S/ E16H02275</t>
  </si>
  <si>
    <t>CPU INTEL CORE 17 3.6GHZ 32GB RAM</t>
  </si>
  <si>
    <t>E4</t>
  </si>
  <si>
    <t>JORGE TREJO GONZALEZ</t>
  </si>
  <si>
    <t>MONITOR LED SAMSUNG 21.5 WIDESCREEN FULL HD 1920X1080</t>
  </si>
  <si>
    <t>TECLADO/ MOUSE LOGITECH MK220 NEGRO</t>
  </si>
  <si>
    <t>MEMORIA TRANSCEND SD 32GB CL 10</t>
  </si>
  <si>
    <t>KAREN ANDREA HAZA CORONADO</t>
  </si>
  <si>
    <t>EF 70-200MM F/4L IS USM</t>
  </si>
  <si>
    <t>THINKPAD LENOVO T460P CORE 17</t>
  </si>
  <si>
    <t xml:space="preserve">WACON INTUOS ART PEN AND TOUCH SMALL INMEDIATA </t>
  </si>
  <si>
    <t>11080601/0602/0603/0604</t>
  </si>
  <si>
    <t>SERVICIOS PROFESIONALES COMRUP SC</t>
  </si>
  <si>
    <t>MICROFONO DIRECCIONAL DM-E1</t>
  </si>
  <si>
    <t>CAMARA EOS 6D CON LENTE EF 24-105MM IS USM</t>
  </si>
  <si>
    <t xml:space="preserve">WDBCTL0030HWTWD MY CLOUD </t>
  </si>
  <si>
    <t>EXTINTOR CO2 5 LBS</t>
  </si>
  <si>
    <t>E1 DIRECTOR</t>
  </si>
  <si>
    <t>E2 CHEMA</t>
  </si>
  <si>
    <t>E3 CHEMA</t>
  </si>
  <si>
    <t>E4 ISMAEL</t>
  </si>
  <si>
    <t>E5 MIGUEL ORTIZ</t>
  </si>
  <si>
    <t>A1 EVELIN ZUNO</t>
  </si>
  <si>
    <t xml:space="preserve">E11 ISMAEL </t>
  </si>
  <si>
    <t>V1 NISSAN</t>
  </si>
  <si>
    <t>CAMIONETA ABRAHAM</t>
  </si>
  <si>
    <t>V3 TRITON</t>
  </si>
  <si>
    <t>H1 PIPA</t>
  </si>
  <si>
    <t>SILLAS DE VISITANTES NEGRAS</t>
  </si>
  <si>
    <t>EVELIN</t>
  </si>
  <si>
    <t>MALENTIN BACKPACK WENGER LEGACY 16 PULGAS</t>
  </si>
  <si>
    <t xml:space="preserve">ISMAEL </t>
  </si>
  <si>
    <t>3A05</t>
  </si>
  <si>
    <t>OFFICE DEPOT</t>
  </si>
  <si>
    <t>MULTIFUNCIONAL HP MFP M277DWA COLOR 19PPW</t>
  </si>
  <si>
    <t>Fecha de compra</t>
  </si>
  <si>
    <t>Importe</t>
  </si>
  <si>
    <t>Meses a Depreciar</t>
  </si>
  <si>
    <t xml:space="preserve">Depreciacion Mensual </t>
  </si>
  <si>
    <t xml:space="preserve">Depreciacion del Ejercicio </t>
  </si>
  <si>
    <t>Depreciacion Acumulada Total</t>
  </si>
  <si>
    <t>Valor del Activo</t>
  </si>
  <si>
    <t>DESCRIPCIÓN DEL ACTIVO</t>
  </si>
  <si>
    <t>Tasa de depreciación</t>
  </si>
  <si>
    <t>058/12/14</t>
  </si>
  <si>
    <t>01/10/014</t>
  </si>
  <si>
    <t>Herramientas y Maquinas -Herramientas</t>
  </si>
  <si>
    <t xml:space="preserve">Muebles de Oficina y Estanteria </t>
  </si>
  <si>
    <t>Equipo de Transporte</t>
  </si>
  <si>
    <t>Muebles de Oficina y Estantería</t>
  </si>
  <si>
    <t>Equipo de Computo y Tecnologias de la Informacion</t>
  </si>
  <si>
    <t xml:space="preserve">Equipo de Comunicación y Telecomunicacion </t>
  </si>
  <si>
    <t>Muebles, Excepto de Oficina y Estantería</t>
  </si>
  <si>
    <t>Otros Equipos</t>
  </si>
  <si>
    <t xml:space="preserve">Otros mobiliarios y Equipo de Administracion </t>
  </si>
  <si>
    <t>Tipo de Activo</t>
  </si>
  <si>
    <t>Tipo De Activo</t>
  </si>
  <si>
    <t>Equipo de Comunicación Y Telecomunicacion</t>
  </si>
  <si>
    <t>Muebles de Oficina y Estanteria</t>
  </si>
  <si>
    <t>Muebles excepto de Oficina y Estanteria</t>
  </si>
  <si>
    <t>Otros equipos</t>
  </si>
  <si>
    <t>Equipo de Computo y de Tecnologias de la Informacion</t>
  </si>
  <si>
    <t>Muebles, Excepto de Oficina y Estanteria</t>
  </si>
  <si>
    <t>Herramientas y Maquinas-Herramienta</t>
  </si>
  <si>
    <t xml:space="preserve">Otros Mobiliarios </t>
  </si>
  <si>
    <t xml:space="preserve">Muebles , Excepto de Oficina y Estanteria </t>
  </si>
  <si>
    <t>Equipo de Generacion Electrica, Aparatos y Accesorios Electricos</t>
  </si>
  <si>
    <t>Herramientas y Maquinas-Herramientas</t>
  </si>
  <si>
    <t>Equipo de Comunicación y Telecomunicacion</t>
  </si>
  <si>
    <t>Sistemas de Aire Acondicionado, Calefaccion y de Refrigeración Industrial y Comercial</t>
  </si>
  <si>
    <t>Equipo Medico y de Laboratorio</t>
  </si>
  <si>
    <t>Otro mobiliario</t>
  </si>
  <si>
    <t>Otro equipo</t>
  </si>
  <si>
    <t>Tipo de activo</t>
  </si>
  <si>
    <t>A1421</t>
  </si>
  <si>
    <t>PPT 35160</t>
  </si>
  <si>
    <t>PPT 35161</t>
  </si>
  <si>
    <t>I03 347</t>
  </si>
  <si>
    <t>G2916</t>
  </si>
  <si>
    <t>G3037</t>
  </si>
  <si>
    <t>PPT 33351</t>
  </si>
  <si>
    <t>PPT 33352</t>
  </si>
  <si>
    <t>Depreciacion Acumulada A 2016</t>
  </si>
  <si>
    <t>meses a depreciar</t>
  </si>
  <si>
    <t>meses depreciados</t>
  </si>
  <si>
    <t>Meses depreciados</t>
  </si>
  <si>
    <r>
      <t xml:space="preserve">Torreon         </t>
    </r>
    <r>
      <rPr>
        <sz val="11"/>
        <color rgb="FFFF0000"/>
        <rFont val="Arial Unicode MS"/>
        <family val="2"/>
      </rPr>
      <t>FALTA</t>
    </r>
  </si>
  <si>
    <r>
      <t xml:space="preserve">Torreon       </t>
    </r>
    <r>
      <rPr>
        <sz val="11"/>
        <color rgb="FFFF0000"/>
        <rFont val="Arial Unicode MS"/>
        <family val="2"/>
      </rPr>
      <t xml:space="preserve">  FALTA</t>
    </r>
  </si>
  <si>
    <r>
      <t xml:space="preserve">POSTE UNIFILA MIXTO CON CINTA COLOR VERDE    </t>
    </r>
    <r>
      <rPr>
        <sz val="11"/>
        <color rgb="FFFF0000"/>
        <rFont val="Arial Unicode MS"/>
        <family val="2"/>
      </rPr>
      <t>FALTA</t>
    </r>
  </si>
  <si>
    <r>
      <t xml:space="preserve">POSTE UNIFILA MIXTO CON CINTA COLOR VERDE   </t>
    </r>
    <r>
      <rPr>
        <sz val="11"/>
        <color rgb="FFFF0000"/>
        <rFont val="Arial Unicode MS"/>
        <family val="2"/>
      </rPr>
      <t xml:space="preserve"> FALTA</t>
    </r>
  </si>
  <si>
    <t>INVENTARIO DE ACTIVOS FIJOS</t>
  </si>
  <si>
    <t>ANEXO  IV</t>
  </si>
  <si>
    <t>Depreciacion Acumulada 2016</t>
  </si>
  <si>
    <t>Valor Residual</t>
  </si>
  <si>
    <t>Valor residual</t>
  </si>
  <si>
    <t>ANEXO VI</t>
  </si>
  <si>
    <t xml:space="preserve">                   </t>
  </si>
  <si>
    <t>INVENTARIO DE ACTIVOS FIJOS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</si>
</sst>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_-* #,##0_-;\-* #,##0_-;_-* &quot;-&quot;??_-;_-@_-"/>
  </numFmts>
  <fonts count="27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theme="0"/>
      <name val="Arial Unicode MS"/>
      <family val="2"/>
    </font>
    <font>
      <b/>
      <sz val="12"/>
      <name val="Arial Unicode MS"/>
      <family val="2"/>
    </font>
    <font>
      <sz val="12"/>
      <name val="Arial Unicode MS"/>
      <family val="2"/>
    </font>
    <font>
      <b/>
      <sz val="12"/>
      <color theme="0"/>
      <name val="Arial Unicode MS"/>
      <family val="2"/>
    </font>
    <font>
      <sz val="12"/>
      <color indexed="8"/>
      <name val="Arial Unicode MS"/>
      <family val="2"/>
    </font>
    <font>
      <sz val="12"/>
      <color rgb="FFFF0000"/>
      <name val="Arial Unicode MS"/>
      <family val="2"/>
    </font>
    <font>
      <b/>
      <sz val="12"/>
      <color indexed="8"/>
      <name val="Arial Unicode MS"/>
      <family val="2"/>
    </font>
    <font>
      <sz val="11"/>
      <name val="Arial Unicode MS"/>
      <family val="2"/>
    </font>
    <font>
      <sz val="11"/>
      <color rgb="FFFF0000"/>
      <name val="Arial Unicode MS"/>
      <family val="2"/>
    </font>
    <font>
      <sz val="11"/>
      <color indexed="8"/>
      <name val="Arial Unicode MS"/>
      <family val="2"/>
    </font>
    <font>
      <b/>
      <sz val="11"/>
      <name val="Arial Unicode MS"/>
      <family val="2"/>
    </font>
    <font>
      <sz val="12"/>
      <color rgb="FF00B0F0"/>
      <name val="Arial Unicode MS"/>
      <family val="2"/>
    </font>
    <font>
      <sz val="12"/>
      <color indexed="10"/>
      <name val="Arial Unicode MS"/>
      <family val="2"/>
    </font>
    <font>
      <sz val="10"/>
      <color indexed="8"/>
      <name val="Arial Unicode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justify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justify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3" borderId="0" xfId="0" applyFont="1" applyFill="1" applyAlignment="1">
      <alignment horizontal="center" wrapText="1"/>
    </xf>
    <xf numFmtId="43" fontId="5" fillId="0" borderId="0" xfId="3" applyFont="1" applyFill="1" applyAlignment="1">
      <alignment horizontal="left"/>
    </xf>
    <xf numFmtId="43" fontId="11" fillId="3" borderId="0" xfId="3" applyFont="1" applyFill="1" applyAlignment="1">
      <alignment horizontal="center" wrapText="1"/>
    </xf>
    <xf numFmtId="43" fontId="8" fillId="0" borderId="0" xfId="3" applyFont="1" applyAlignment="1">
      <alignment horizontal="center"/>
    </xf>
    <xf numFmtId="43" fontId="0" fillId="0" borderId="0" xfId="3" applyFont="1"/>
    <xf numFmtId="43" fontId="3" fillId="0" borderId="0" xfId="3" applyFont="1" applyFill="1" applyAlignment="1">
      <alignment horizontal="left"/>
    </xf>
    <xf numFmtId="43" fontId="2" fillId="0" borderId="0" xfId="3" applyFont="1" applyAlignment="1">
      <alignment horizontal="center"/>
    </xf>
    <xf numFmtId="9" fontId="0" fillId="0" borderId="0" xfId="5" applyFont="1"/>
    <xf numFmtId="9" fontId="11" fillId="3" borderId="0" xfId="5" applyFont="1" applyFill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left"/>
    </xf>
    <xf numFmtId="0" fontId="14" fillId="3" borderId="0" xfId="0" applyFont="1" applyFill="1" applyAlignment="1">
      <alignment horizontal="center" wrapText="1"/>
    </xf>
    <xf numFmtId="0" fontId="13" fillId="0" borderId="0" xfId="0" applyFont="1" applyFill="1"/>
    <xf numFmtId="0" fontId="12" fillId="0" borderId="0" xfId="0" applyFont="1" applyFill="1" applyBorder="1" applyAlignment="1">
      <alignment horizontal="center" vertical="justify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/>
    <xf numFmtId="0" fontId="12" fillId="0" borderId="0" xfId="0" applyFont="1" applyFill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14" fontId="13" fillId="0" borderId="0" xfId="0" applyNumberFormat="1" applyFont="1" applyFill="1" applyAlignment="1">
      <alignment horizontal="left"/>
    </xf>
    <xf numFmtId="165" fontId="13" fillId="0" borderId="0" xfId="0" applyNumberFormat="1" applyFont="1" applyFill="1" applyAlignment="1">
      <alignment horizontal="left"/>
    </xf>
    <xf numFmtId="9" fontId="13" fillId="0" borderId="0" xfId="5" applyFont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3" fontId="13" fillId="0" borderId="0" xfId="3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14" fontId="13" fillId="0" borderId="0" xfId="0" applyNumberFormat="1" applyFont="1" applyFill="1" applyBorder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Fill="1" applyBorder="1"/>
    <xf numFmtId="0" fontId="1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4" applyFont="1" applyFill="1" applyBorder="1" applyAlignment="1">
      <alignment horizontal="center"/>
    </xf>
    <xf numFmtId="14" fontId="12" fillId="0" borderId="0" xfId="0" applyNumberFormat="1" applyFont="1" applyFill="1" applyAlignment="1">
      <alignment horizontal="right"/>
    </xf>
    <xf numFmtId="43" fontId="12" fillId="0" borderId="0" xfId="3" applyFont="1" applyFill="1" applyAlignment="1">
      <alignment horizontal="center"/>
    </xf>
    <xf numFmtId="0" fontId="13" fillId="0" borderId="0" xfId="4" applyFont="1" applyFill="1" applyBorder="1" applyAlignment="1">
      <alignment horizontal="center"/>
    </xf>
    <xf numFmtId="0" fontId="13" fillId="0" borderId="0" xfId="4" applyFont="1" applyFill="1" applyBorder="1"/>
    <xf numFmtId="0" fontId="13" fillId="0" borderId="0" xfId="0" applyFont="1" applyFill="1" applyAlignment="1">
      <alignment horizontal="right"/>
    </xf>
    <xf numFmtId="0" fontId="13" fillId="0" borderId="0" xfId="4" applyFont="1" applyFill="1" applyBorder="1" applyAlignment="1">
      <alignment horizontal="center" wrapText="1"/>
    </xf>
    <xf numFmtId="0" fontId="13" fillId="0" borderId="0" xfId="4" applyFont="1" applyFill="1" applyBorder="1" applyAlignment="1">
      <alignment horizontal="left"/>
    </xf>
    <xf numFmtId="0" fontId="13" fillId="0" borderId="0" xfId="4" applyNumberFormat="1" applyFont="1" applyFill="1" applyAlignment="1">
      <alignment horizontal="left"/>
    </xf>
    <xf numFmtId="14" fontId="13" fillId="0" borderId="0" xfId="4" applyNumberFormat="1" applyFont="1" applyFill="1" applyAlignment="1">
      <alignment horizontal="right"/>
    </xf>
    <xf numFmtId="0" fontId="13" fillId="0" borderId="0" xfId="4" applyFont="1" applyFill="1" applyAlignment="1">
      <alignment horizontal="left"/>
    </xf>
    <xf numFmtId="0" fontId="13" fillId="0" borderId="0" xfId="4" applyFont="1" applyFill="1" applyAlignment="1">
      <alignment horizontal="left" vertical="center"/>
    </xf>
    <xf numFmtId="9" fontId="13" fillId="0" borderId="0" xfId="5" applyFont="1" applyFill="1"/>
    <xf numFmtId="43" fontId="13" fillId="0" borderId="0" xfId="3" applyFont="1" applyFill="1"/>
    <xf numFmtId="0" fontId="13" fillId="0" borderId="0" xfId="4" applyNumberFormat="1" applyFont="1" applyFill="1" applyBorder="1" applyAlignment="1">
      <alignment horizontal="left"/>
    </xf>
    <xf numFmtId="16" fontId="13" fillId="0" borderId="0" xfId="4" applyNumberFormat="1" applyFont="1" applyFill="1" applyBorder="1" applyAlignment="1">
      <alignment horizontal="center"/>
    </xf>
    <xf numFmtId="0" fontId="13" fillId="0" borderId="0" xfId="4" applyFont="1" applyFill="1" applyBorder="1" applyAlignment="1" applyProtection="1">
      <alignment horizontal="center"/>
      <protection locked="0"/>
    </xf>
    <xf numFmtId="14" fontId="13" fillId="0" borderId="0" xfId="4" applyNumberFormat="1" applyFont="1" applyFill="1" applyBorder="1" applyAlignment="1">
      <alignment horizontal="left"/>
    </xf>
    <xf numFmtId="0" fontId="13" fillId="0" borderId="0" xfId="4" applyFont="1" applyFill="1" applyAlignment="1">
      <alignment horizontal="right"/>
    </xf>
    <xf numFmtId="0" fontId="13" fillId="0" borderId="0" xfId="4" applyFont="1" applyFill="1" applyAlignment="1">
      <alignment horizontal="center"/>
    </xf>
    <xf numFmtId="0" fontId="12" fillId="0" borderId="0" xfId="4" applyFont="1" applyFill="1" applyAlignment="1">
      <alignment horizontal="center"/>
    </xf>
    <xf numFmtId="0" fontId="13" fillId="0" borderId="0" xfId="4" applyFont="1" applyFill="1"/>
    <xf numFmtId="14" fontId="13" fillId="0" borderId="0" xfId="4" applyNumberFormat="1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2" fillId="0" borderId="0" xfId="4" applyFont="1" applyFill="1" applyAlignment="1">
      <alignment horizontal="left"/>
    </xf>
    <xf numFmtId="0" fontId="13" fillId="0" borderId="0" xfId="4" applyFont="1" applyFill="1" applyBorder="1" applyAlignment="1">
      <alignment horizontal="left" wrapText="1"/>
    </xf>
    <xf numFmtId="14" fontId="13" fillId="0" borderId="0" xfId="0" applyNumberFormat="1" applyFont="1" applyFill="1" applyAlignment="1">
      <alignment horizontal="right"/>
    </xf>
    <xf numFmtId="43" fontId="13" fillId="0" borderId="0" xfId="3" applyFont="1" applyFill="1" applyAlignment="1">
      <alignment horizontal="left" vertical="center"/>
    </xf>
    <xf numFmtId="14" fontId="13" fillId="0" borderId="0" xfId="3" applyNumberFormat="1" applyFont="1" applyFill="1" applyAlignment="1">
      <alignment horizontal="left"/>
    </xf>
    <xf numFmtId="14" fontId="13" fillId="0" borderId="0" xfId="0" applyNumberFormat="1" applyFont="1" applyFill="1"/>
    <xf numFmtId="15" fontId="13" fillId="0" borderId="0" xfId="0" applyNumberFormat="1" applyFont="1" applyFill="1" applyAlignment="1">
      <alignment horizontal="right"/>
    </xf>
    <xf numFmtId="0" fontId="13" fillId="0" borderId="0" xfId="4" applyFont="1" applyFill="1" applyBorder="1" applyAlignment="1"/>
    <xf numFmtId="0" fontId="15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right" vertical="center"/>
    </xf>
    <xf numFmtId="43" fontId="13" fillId="0" borderId="0" xfId="3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3" fontId="13" fillId="0" borderId="0" xfId="3" applyFont="1" applyFill="1" applyAlignment="1">
      <alignment horizontal="right"/>
    </xf>
    <xf numFmtId="43" fontId="12" fillId="0" borderId="2" xfId="3" applyFont="1" applyFill="1" applyBorder="1" applyAlignment="1">
      <alignment horizontal="left"/>
    </xf>
    <xf numFmtId="0" fontId="14" fillId="4" borderId="0" xfId="0" applyFont="1" applyFill="1" applyAlignment="1">
      <alignment horizontal="center" wrapText="1"/>
    </xf>
    <xf numFmtId="0" fontId="12" fillId="4" borderId="0" xfId="0" applyFont="1" applyFill="1" applyBorder="1" applyAlignment="1">
      <alignment horizontal="center" vertical="justify"/>
    </xf>
    <xf numFmtId="0" fontId="12" fillId="4" borderId="0" xfId="0" applyFont="1" applyFill="1" applyAlignment="1">
      <alignment horizontal="center"/>
    </xf>
    <xf numFmtId="43" fontId="14" fillId="4" borderId="0" xfId="3" applyFont="1" applyFill="1" applyAlignment="1">
      <alignment horizontal="center" wrapText="1"/>
    </xf>
    <xf numFmtId="0" fontId="12" fillId="4" borderId="0" xfId="0" applyFont="1" applyFill="1" applyAlignment="1">
      <alignment horizontal="left" vertical="center"/>
    </xf>
    <xf numFmtId="9" fontId="13" fillId="0" borderId="0" xfId="5" applyFont="1" applyFill="1" applyAlignment="1">
      <alignment horizontal="right"/>
    </xf>
    <xf numFmtId="43" fontId="13" fillId="0" borderId="0" xfId="0" applyNumberFormat="1" applyFont="1" applyFill="1"/>
    <xf numFmtId="0" fontId="16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14" fontId="12" fillId="0" borderId="0" xfId="0" applyNumberFormat="1" applyFont="1" applyFill="1" applyAlignment="1">
      <alignment horizontal="left"/>
    </xf>
    <xf numFmtId="165" fontId="12" fillId="0" borderId="2" xfId="0" applyNumberFormat="1" applyFont="1" applyFill="1" applyBorder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left"/>
    </xf>
    <xf numFmtId="43" fontId="18" fillId="0" borderId="0" xfId="3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4" fontId="18" fillId="0" borderId="0" xfId="0" applyNumberFormat="1" applyFont="1" applyFill="1" applyAlignment="1">
      <alignment horizontal="left"/>
    </xf>
    <xf numFmtId="43" fontId="18" fillId="0" borderId="0" xfId="0" applyNumberFormat="1" applyFont="1" applyFill="1"/>
    <xf numFmtId="14" fontId="18" fillId="0" borderId="0" xfId="0" applyNumberFormat="1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43" fontId="18" fillId="0" borderId="0" xfId="3" applyFont="1" applyFill="1"/>
    <xf numFmtId="0" fontId="18" fillId="0" borderId="0" xfId="0" applyFont="1" applyFill="1" applyAlignment="1">
      <alignment horizontal="left" vertical="center" wrapText="1"/>
    </xf>
    <xf numFmtId="43" fontId="18" fillId="0" borderId="0" xfId="3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left"/>
    </xf>
    <xf numFmtId="15" fontId="18" fillId="0" borderId="0" xfId="0" applyNumberFormat="1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4" fontId="18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3" fontId="18" fillId="0" borderId="0" xfId="3" applyFont="1" applyFill="1" applyAlignment="1">
      <alignment horizontal="center" vertical="center"/>
    </xf>
    <xf numFmtId="14" fontId="18" fillId="0" borderId="0" xfId="0" quotePrefix="1" applyNumberFormat="1" applyFont="1" applyFill="1" applyAlignment="1">
      <alignment horizontal="left"/>
    </xf>
    <xf numFmtId="43" fontId="21" fillId="0" borderId="2" xfId="3" applyFont="1" applyFill="1" applyBorder="1" applyAlignment="1">
      <alignment horizontal="left"/>
    </xf>
    <xf numFmtId="9" fontId="1" fillId="0" borderId="0" xfId="5" applyFont="1" applyFill="1" applyAlignment="1">
      <alignment horizontal="left"/>
    </xf>
    <xf numFmtId="9" fontId="9" fillId="0" borderId="0" xfId="5" applyFont="1" applyFill="1" applyAlignment="1">
      <alignment horizontal="center"/>
    </xf>
    <xf numFmtId="9" fontId="18" fillId="0" borderId="0" xfId="5" applyFont="1" applyFill="1" applyAlignment="1">
      <alignment horizontal="left"/>
    </xf>
    <xf numFmtId="9" fontId="18" fillId="0" borderId="0" xfId="5" applyFont="1" applyFill="1" applyAlignment="1">
      <alignment horizontal="right"/>
    </xf>
    <xf numFmtId="9" fontId="18" fillId="0" borderId="0" xfId="5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left"/>
    </xf>
    <xf numFmtId="0" fontId="15" fillId="0" borderId="0" xfId="0" applyFont="1" applyFill="1" applyAlignment="1"/>
    <xf numFmtId="0" fontId="13" fillId="0" borderId="0" xfId="0" applyNumberFormat="1" applyFont="1" applyFill="1" applyAlignment="1">
      <alignment horizontal="right"/>
    </xf>
    <xf numFmtId="14" fontId="13" fillId="0" borderId="0" xfId="0" applyNumberFormat="1" applyFont="1" applyFill="1" applyAlignment="1">
      <alignment horizontal="left" vertical="center"/>
    </xf>
    <xf numFmtId="14" fontId="13" fillId="0" borderId="0" xfId="0" applyNumberFormat="1" applyFont="1" applyFill="1" applyAlignment="1">
      <alignment horizontal="center" vertical="center"/>
    </xf>
    <xf numFmtId="43" fontId="13" fillId="0" borderId="0" xfId="3" applyFont="1" applyFill="1" applyAlignment="1">
      <alignment horizontal="center"/>
    </xf>
    <xf numFmtId="43" fontId="12" fillId="0" borderId="2" xfId="0" applyNumberFormat="1" applyFont="1" applyFill="1" applyBorder="1"/>
    <xf numFmtId="0" fontId="17" fillId="0" borderId="0" xfId="0" applyFont="1" applyAlignment="1">
      <alignment horizontal="center"/>
    </xf>
    <xf numFmtId="9" fontId="13" fillId="0" borderId="0" xfId="5" applyFont="1"/>
    <xf numFmtId="166" fontId="13" fillId="0" borderId="0" xfId="3" applyNumberFormat="1" applyFont="1" applyFill="1"/>
    <xf numFmtId="0" fontId="17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9" fontId="14" fillId="3" borderId="0" xfId="5" applyFont="1" applyFill="1" applyAlignment="1">
      <alignment horizontal="center" wrapText="1"/>
    </xf>
    <xf numFmtId="0" fontId="15" fillId="0" borderId="0" xfId="0" applyFont="1"/>
    <xf numFmtId="166" fontId="13" fillId="0" borderId="0" xfId="3" applyNumberFormat="1" applyFont="1" applyFill="1" applyAlignment="1">
      <alignment horizontal="right"/>
    </xf>
    <xf numFmtId="165" fontId="13" fillId="0" borderId="0" xfId="0" applyNumberFormat="1" applyFont="1"/>
    <xf numFmtId="166" fontId="13" fillId="0" borderId="0" xfId="3" applyNumberFormat="1" applyFont="1" applyFill="1" applyAlignment="1">
      <alignment horizontal="left"/>
    </xf>
    <xf numFmtId="0" fontId="13" fillId="2" borderId="0" xfId="0" applyFont="1" applyFill="1"/>
    <xf numFmtId="166" fontId="13" fillId="0" borderId="0" xfId="0" applyNumberFormat="1" applyFont="1"/>
    <xf numFmtId="0" fontId="15" fillId="0" borderId="0" xfId="0" applyFont="1" applyFill="1" applyAlignment="1">
      <alignment horizontal="left"/>
    </xf>
    <xf numFmtId="0" fontId="13" fillId="0" borderId="0" xfId="0" applyFont="1" applyFill="1" applyAlignment="1"/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left"/>
    </xf>
    <xf numFmtId="14" fontId="22" fillId="0" borderId="0" xfId="0" applyNumberFormat="1" applyFont="1" applyFill="1" applyAlignment="1">
      <alignment horizontal="left"/>
    </xf>
    <xf numFmtId="165" fontId="22" fillId="0" borderId="0" xfId="0" applyNumberFormat="1" applyFont="1" applyFill="1" applyAlignment="1">
      <alignment horizontal="left"/>
    </xf>
    <xf numFmtId="2" fontId="13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wrapText="1"/>
    </xf>
    <xf numFmtId="0" fontId="13" fillId="2" borderId="0" xfId="0" applyFont="1" applyFill="1" applyAlignment="1">
      <alignment horizontal="left"/>
    </xf>
    <xf numFmtId="14" fontId="13" fillId="0" borderId="0" xfId="0" applyNumberFormat="1" applyFont="1"/>
    <xf numFmtId="165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wrapText="1"/>
    </xf>
    <xf numFmtId="166" fontId="13" fillId="0" borderId="0" xfId="3" applyNumberFormat="1" applyFont="1" applyFill="1" applyAlignment="1">
      <alignment horizontal="left" vertical="center"/>
    </xf>
    <xf numFmtId="165" fontId="13" fillId="0" borderId="0" xfId="0" applyNumberFormat="1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165" fontId="12" fillId="0" borderId="2" xfId="0" applyNumberFormat="1" applyFont="1" applyBorder="1"/>
    <xf numFmtId="9" fontId="12" fillId="0" borderId="0" xfId="5" applyFont="1"/>
    <xf numFmtId="166" fontId="12" fillId="0" borderId="0" xfId="3" applyNumberFormat="1" applyFont="1" applyFill="1"/>
    <xf numFmtId="9" fontId="13" fillId="0" borderId="0" xfId="5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3" fillId="0" borderId="0" xfId="0" applyNumberFormat="1" applyFont="1" applyFill="1" applyAlignment="1">
      <alignment horizontal="left" vertical="center"/>
    </xf>
    <xf numFmtId="14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43" fontId="13" fillId="0" borderId="0" xfId="3" applyFont="1" applyAlignment="1">
      <alignment horizontal="left"/>
    </xf>
    <xf numFmtId="43" fontId="14" fillId="3" borderId="0" xfId="3" applyFont="1" applyFill="1" applyAlignment="1">
      <alignment horizontal="center" wrapText="1"/>
    </xf>
    <xf numFmtId="43" fontId="12" fillId="0" borderId="0" xfId="3" applyFont="1" applyAlignment="1">
      <alignment horizontal="center"/>
    </xf>
    <xf numFmtId="43" fontId="13" fillId="0" borderId="0" xfId="3" applyFont="1"/>
    <xf numFmtId="0" fontId="24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left" wrapText="1"/>
    </xf>
    <xf numFmtId="0" fontId="12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3" fillId="0" borderId="0" xfId="0" applyNumberFormat="1" applyFont="1" applyFill="1" applyAlignment="1">
      <alignment horizontal="center" vertical="center"/>
    </xf>
    <xf numFmtId="0" fontId="13" fillId="0" borderId="0" xfId="3" applyNumberFormat="1" applyFont="1" applyFill="1" applyAlignment="1">
      <alignment horizontal="right"/>
    </xf>
    <xf numFmtId="14" fontId="13" fillId="0" borderId="0" xfId="0" applyNumberFormat="1" applyFont="1" applyFill="1" applyAlignment="1">
      <alignment horizontal="left" vertical="center"/>
    </xf>
    <xf numFmtId="0" fontId="13" fillId="0" borderId="0" xfId="3" applyNumberFormat="1" applyFont="1" applyFill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</cellXfs>
  <cellStyles count="6">
    <cellStyle name="Euro" xfId="1" xr:uid="{00000000-0005-0000-0000-000000000000}"/>
    <cellStyle name="Millares" xfId="3" builtinId="3"/>
    <cellStyle name="Normal" xfId="0" builtinId="0"/>
    <cellStyle name="Normal 2" xfId="2" xr:uid="{00000000-0005-0000-0000-000003000000}"/>
    <cellStyle name="Normal 2 2" xfId="4" xr:uid="{00000000-0005-0000-0000-000004000000}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790575</xdr:colOff>
      <xdr:row>660</xdr:row>
      <xdr:rowOff>38100</xdr:rowOff>
    </xdr:from>
    <xdr:ext cx="76200" cy="202622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86225" y="100974525"/>
          <a:ext cx="76200" cy="202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  <a:p>
          <a:endParaRPr lang="es-MX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790575</xdr:colOff>
      <xdr:row>656</xdr:row>
      <xdr:rowOff>38100</xdr:rowOff>
    </xdr:from>
    <xdr:ext cx="76200" cy="202622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CAC0A2F-8434-4411-A352-E327067D69BA}"/>
            </a:ext>
          </a:extLst>
        </xdr:cNvPr>
        <xdr:cNvSpPr txBox="1">
          <a:spLocks noChangeArrowheads="1"/>
        </xdr:cNvSpPr>
      </xdr:nvSpPr>
      <xdr:spPr bwMode="auto">
        <a:xfrm>
          <a:off x="4629150" y="72656700"/>
          <a:ext cx="76200" cy="202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33"/>
  <sheetViews>
    <sheetView tabSelected="1" zoomScale="94" zoomScaleNormal="80" workbookViewId="0">
      <selection activeCell="F49" sqref="F49"/>
    </sheetView>
  </sheetViews>
  <sheetFormatPr baseColWidth="10" defaultColWidth="11.42578125" defaultRowHeight="15"/>
  <cols>
    <col min="1" max="1" width="11.42578125" style="65" customWidth="1"/>
    <col min="2" max="2" width="32" style="65" customWidth="1"/>
    <col min="3" max="3" width="14.140625" style="65" customWidth="1"/>
    <col min="4" max="4" width="76.7109375" style="58" bestFit="1" customWidth="1"/>
    <col min="5" max="5" width="16.28515625" style="58" customWidth="1"/>
    <col min="6" max="6" width="8.7109375" style="58" customWidth="1"/>
    <col min="7" max="7" width="12.85546875" style="58" bestFit="1" customWidth="1"/>
    <col min="8" max="8" width="22.42578125" style="58" customWidth="1"/>
    <col min="9" max="9" width="18.140625" style="64" bestFit="1" customWidth="1"/>
    <col min="10" max="10" width="51.7109375" style="71" customWidth="1"/>
    <col min="11" max="11" width="8.140625" style="42" customWidth="1"/>
    <col min="12" max="12" width="42.85546875" style="42" customWidth="1"/>
    <col min="13" max="13" width="11.140625" style="42" bestFit="1" customWidth="1"/>
    <col min="14" max="14" width="12.140625" style="42" customWidth="1"/>
    <col min="15" max="15" width="16.42578125" style="42" customWidth="1"/>
    <col min="16" max="16" width="18.28515625" style="42" customWidth="1"/>
    <col min="17" max="19" width="16.28515625" style="42" bestFit="1" customWidth="1"/>
    <col min="20" max="20" width="18.140625" style="42" bestFit="1" customWidth="1"/>
    <col min="21" max="16384" width="11.42578125" style="42"/>
  </cols>
  <sheetData>
    <row r="1" spans="1:23" ht="18.75" customHeight="1">
      <c r="A1" s="226" t="s">
        <v>1276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</row>
    <row r="2" spans="1:23" ht="15.75">
      <c r="A2" s="226" t="s">
        <v>1913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1:23" ht="15.75">
      <c r="A3" s="226" t="s">
        <v>67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1:23" ht="15.75">
      <c r="A4" s="79"/>
      <c r="B4" s="79"/>
      <c r="C4" s="79"/>
      <c r="D4" s="226" t="s">
        <v>1911</v>
      </c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3"/>
      <c r="V4" s="223"/>
      <c r="W4" s="223"/>
    </row>
    <row r="5" spans="1:23" ht="47.25">
      <c r="A5" s="119" t="s">
        <v>92</v>
      </c>
      <c r="B5" s="119" t="s">
        <v>101</v>
      </c>
      <c r="C5" s="119" t="s">
        <v>91</v>
      </c>
      <c r="D5" s="119" t="s">
        <v>1858</v>
      </c>
      <c r="E5" s="120" t="s">
        <v>441</v>
      </c>
      <c r="F5" s="121" t="s">
        <v>442</v>
      </c>
      <c r="G5" s="119" t="s">
        <v>1851</v>
      </c>
      <c r="H5" s="119" t="s">
        <v>349</v>
      </c>
      <c r="I5" s="122" t="s">
        <v>1852</v>
      </c>
      <c r="J5" s="123" t="s">
        <v>436</v>
      </c>
      <c r="K5" s="119" t="s">
        <v>1871</v>
      </c>
      <c r="L5" s="119" t="s">
        <v>1889</v>
      </c>
      <c r="M5" s="119" t="s">
        <v>1859</v>
      </c>
      <c r="N5" s="119" t="s">
        <v>1853</v>
      </c>
      <c r="O5" s="119" t="s">
        <v>1901</v>
      </c>
      <c r="P5" s="119" t="s">
        <v>1854</v>
      </c>
      <c r="Q5" s="119" t="s">
        <v>1855</v>
      </c>
      <c r="R5" s="119" t="s">
        <v>1908</v>
      </c>
      <c r="S5" s="119" t="s">
        <v>1856</v>
      </c>
      <c r="T5" s="119" t="s">
        <v>1910</v>
      </c>
      <c r="U5" s="47"/>
      <c r="V5" s="47"/>
    </row>
    <row r="6" spans="1:23" ht="12" hidden="1" customHeight="1">
      <c r="A6" s="80"/>
      <c r="B6" s="80"/>
      <c r="C6" s="80"/>
      <c r="D6" s="80"/>
      <c r="E6" s="43"/>
      <c r="F6" s="44"/>
      <c r="G6" s="81"/>
      <c r="H6" s="44"/>
      <c r="I6" s="82"/>
      <c r="J6" s="45"/>
    </row>
    <row r="7" spans="1:23" hidden="1">
      <c r="A7" s="83" t="s">
        <v>93</v>
      </c>
      <c r="B7" s="83">
        <v>116</v>
      </c>
      <c r="C7" s="83">
        <v>1</v>
      </c>
      <c r="D7" s="84" t="s">
        <v>306</v>
      </c>
      <c r="G7" s="85"/>
    </row>
    <row r="8" spans="1:23" hidden="1">
      <c r="A8" s="83" t="s">
        <v>93</v>
      </c>
      <c r="B8" s="83" t="s">
        <v>204</v>
      </c>
      <c r="C8" s="83">
        <v>8</v>
      </c>
      <c r="D8" s="84" t="s">
        <v>96</v>
      </c>
      <c r="G8" s="85"/>
    </row>
    <row r="9" spans="1:23" hidden="1">
      <c r="A9" s="83" t="s">
        <v>93</v>
      </c>
      <c r="B9" s="83" t="s">
        <v>205</v>
      </c>
      <c r="C9" s="83">
        <v>11</v>
      </c>
      <c r="D9" s="84" t="s">
        <v>98</v>
      </c>
      <c r="G9" s="85"/>
    </row>
    <row r="10" spans="1:23" hidden="1">
      <c r="A10" s="83" t="s">
        <v>93</v>
      </c>
      <c r="B10" s="83">
        <v>144</v>
      </c>
      <c r="C10" s="83">
        <v>1</v>
      </c>
      <c r="D10" s="84" t="s">
        <v>95</v>
      </c>
      <c r="G10" s="85"/>
    </row>
    <row r="11" spans="1:23" ht="30" hidden="1">
      <c r="A11" s="83" t="s">
        <v>93</v>
      </c>
      <c r="B11" s="86" t="s">
        <v>229</v>
      </c>
      <c r="C11" s="83">
        <v>24</v>
      </c>
      <c r="D11" s="84" t="s">
        <v>99</v>
      </c>
      <c r="G11" s="85"/>
    </row>
    <row r="12" spans="1:23" hidden="1">
      <c r="A12" s="83" t="s">
        <v>93</v>
      </c>
      <c r="B12" s="83" t="s">
        <v>334</v>
      </c>
      <c r="C12" s="83">
        <v>3</v>
      </c>
      <c r="D12" s="84" t="s">
        <v>307</v>
      </c>
      <c r="G12" s="85"/>
    </row>
    <row r="13" spans="1:23" hidden="1">
      <c r="A13" s="83" t="s">
        <v>93</v>
      </c>
      <c r="B13" s="83">
        <v>178</v>
      </c>
      <c r="C13" s="83">
        <v>1</v>
      </c>
      <c r="D13" s="84" t="s">
        <v>307</v>
      </c>
      <c r="G13" s="85"/>
    </row>
    <row r="14" spans="1:23" hidden="1">
      <c r="A14" s="83" t="s">
        <v>93</v>
      </c>
      <c r="B14" s="83">
        <v>180</v>
      </c>
      <c r="C14" s="83">
        <v>1</v>
      </c>
      <c r="D14" s="84" t="s">
        <v>171</v>
      </c>
      <c r="G14" s="85"/>
    </row>
    <row r="15" spans="1:23" hidden="1">
      <c r="A15" s="83" t="s">
        <v>93</v>
      </c>
      <c r="B15" s="83">
        <v>181</v>
      </c>
      <c r="C15" s="83">
        <v>1</v>
      </c>
      <c r="D15" s="84" t="s">
        <v>98</v>
      </c>
      <c r="G15" s="85"/>
    </row>
    <row r="16" spans="1:23" hidden="1">
      <c r="A16" s="83" t="s">
        <v>93</v>
      </c>
      <c r="B16" s="83" t="s">
        <v>206</v>
      </c>
      <c r="C16" s="83">
        <v>2</v>
      </c>
      <c r="D16" s="84" t="s">
        <v>95</v>
      </c>
      <c r="G16" s="85"/>
    </row>
    <row r="17" spans="1:20" hidden="1">
      <c r="A17" s="83" t="s">
        <v>93</v>
      </c>
      <c r="B17" s="83" t="s">
        <v>230</v>
      </c>
      <c r="C17" s="83">
        <v>12</v>
      </c>
      <c r="D17" s="84" t="s">
        <v>104</v>
      </c>
      <c r="G17" s="85"/>
    </row>
    <row r="18" spans="1:20" hidden="1">
      <c r="A18" s="83" t="s">
        <v>93</v>
      </c>
      <c r="B18" s="83" t="s">
        <v>112</v>
      </c>
      <c r="C18" s="83">
        <v>13</v>
      </c>
      <c r="D18" s="84" t="s">
        <v>75</v>
      </c>
      <c r="G18" s="85"/>
    </row>
    <row r="19" spans="1:20" hidden="1">
      <c r="A19" s="83" t="s">
        <v>93</v>
      </c>
      <c r="B19" s="83">
        <v>211</v>
      </c>
      <c r="C19" s="83">
        <v>1</v>
      </c>
      <c r="D19" s="84" t="s">
        <v>177</v>
      </c>
      <c r="G19" s="85"/>
    </row>
    <row r="20" spans="1:20" hidden="1">
      <c r="A20" s="83" t="s">
        <v>93</v>
      </c>
      <c r="B20" s="83" t="s">
        <v>57</v>
      </c>
      <c r="C20" s="83">
        <v>2</v>
      </c>
      <c r="D20" s="84" t="s">
        <v>75</v>
      </c>
      <c r="G20" s="85"/>
    </row>
    <row r="21" spans="1:20" hidden="1">
      <c r="A21" s="83" t="s">
        <v>93</v>
      </c>
      <c r="B21" s="83" t="s">
        <v>231</v>
      </c>
      <c r="C21" s="83">
        <v>6</v>
      </c>
      <c r="D21" s="84" t="s">
        <v>75</v>
      </c>
      <c r="G21" s="85"/>
    </row>
    <row r="22" spans="1:20" hidden="1">
      <c r="A22" s="83" t="s">
        <v>93</v>
      </c>
      <c r="B22" s="83" t="s">
        <v>207</v>
      </c>
      <c r="C22" s="83">
        <v>5</v>
      </c>
      <c r="D22" s="84" t="s">
        <v>74</v>
      </c>
      <c r="G22" s="85"/>
    </row>
    <row r="23" spans="1:20">
      <c r="A23" s="83" t="s">
        <v>93</v>
      </c>
      <c r="B23" s="83" t="s">
        <v>51</v>
      </c>
      <c r="C23" s="83">
        <v>2</v>
      </c>
      <c r="D23" s="84" t="s">
        <v>321</v>
      </c>
      <c r="E23" s="87" t="s">
        <v>360</v>
      </c>
      <c r="F23" s="88">
        <v>1481</v>
      </c>
      <c r="G23" s="89">
        <v>37771</v>
      </c>
      <c r="H23" s="90">
        <v>20061</v>
      </c>
      <c r="I23" s="64">
        <v>960.07</v>
      </c>
      <c r="J23" s="91" t="s">
        <v>359</v>
      </c>
      <c r="L23" s="42" t="s">
        <v>1862</v>
      </c>
      <c r="M23" s="92">
        <v>0.1</v>
      </c>
      <c r="N23" s="93">
        <v>0</v>
      </c>
      <c r="O23" s="93">
        <f>10*12</f>
        <v>120</v>
      </c>
      <c r="P23" s="93">
        <f>+I23*M23/12</f>
        <v>8.0005833333333332</v>
      </c>
      <c r="Q23" s="93">
        <f>+P23*N23</f>
        <v>0</v>
      </c>
      <c r="R23" s="93">
        <f>+P23*O23</f>
        <v>960.06999999999994</v>
      </c>
      <c r="S23" s="93">
        <f t="shared" ref="S23:S86" si="0">+R23+Q23</f>
        <v>960.06999999999994</v>
      </c>
      <c r="T23" s="93">
        <f t="shared" ref="T23:T86" si="1">+I23-S23</f>
        <v>0</v>
      </c>
    </row>
    <row r="24" spans="1:20" ht="12" hidden="1" customHeight="1">
      <c r="A24" s="83" t="s">
        <v>93</v>
      </c>
      <c r="B24" s="83" t="s">
        <v>232</v>
      </c>
      <c r="C24" s="83">
        <v>3</v>
      </c>
      <c r="D24" s="84" t="s">
        <v>15</v>
      </c>
      <c r="G24" s="89">
        <v>37771</v>
      </c>
      <c r="N24" s="93">
        <v>0</v>
      </c>
      <c r="O24" s="93">
        <f t="shared" ref="O24:O87" si="2">10*12</f>
        <v>120</v>
      </c>
      <c r="P24" s="93">
        <f t="shared" ref="P24:P87" si="3">+I24*M24/12</f>
        <v>0</v>
      </c>
      <c r="Q24" s="93">
        <f t="shared" ref="Q24:Q87" si="4">+P24*N24</f>
        <v>0</v>
      </c>
      <c r="R24" s="93">
        <f t="shared" ref="R24:R87" si="5">+P24*O24</f>
        <v>0</v>
      </c>
      <c r="S24" s="93">
        <f t="shared" si="0"/>
        <v>0</v>
      </c>
      <c r="T24" s="93">
        <f t="shared" si="1"/>
        <v>0</v>
      </c>
    </row>
    <row r="25" spans="1:20" ht="12" hidden="1" customHeight="1">
      <c r="A25" s="83" t="s">
        <v>93</v>
      </c>
      <c r="B25" s="83" t="s">
        <v>121</v>
      </c>
      <c r="C25" s="83">
        <v>2</v>
      </c>
      <c r="D25" s="84" t="s">
        <v>107</v>
      </c>
      <c r="G25" s="89">
        <v>37771</v>
      </c>
      <c r="N25" s="93">
        <v>0</v>
      </c>
      <c r="O25" s="93">
        <f t="shared" si="2"/>
        <v>120</v>
      </c>
      <c r="P25" s="93">
        <f t="shared" si="3"/>
        <v>0</v>
      </c>
      <c r="Q25" s="93">
        <f t="shared" si="4"/>
        <v>0</v>
      </c>
      <c r="R25" s="93">
        <f t="shared" si="5"/>
        <v>0</v>
      </c>
      <c r="S25" s="93">
        <f t="shared" si="0"/>
        <v>0</v>
      </c>
      <c r="T25" s="93">
        <f t="shared" si="1"/>
        <v>0</v>
      </c>
    </row>
    <row r="26" spans="1:20" ht="12" hidden="1" customHeight="1">
      <c r="A26" s="83" t="s">
        <v>93</v>
      </c>
      <c r="B26" s="83">
        <v>243</v>
      </c>
      <c r="C26" s="83">
        <v>1</v>
      </c>
      <c r="D26" s="84" t="s">
        <v>97</v>
      </c>
      <c r="G26" s="89">
        <v>37771</v>
      </c>
      <c r="N26" s="93">
        <v>0</v>
      </c>
      <c r="O26" s="93">
        <f t="shared" si="2"/>
        <v>120</v>
      </c>
      <c r="P26" s="93">
        <f t="shared" si="3"/>
        <v>0</v>
      </c>
      <c r="Q26" s="93">
        <f t="shared" si="4"/>
        <v>0</v>
      </c>
      <c r="R26" s="93">
        <f t="shared" si="5"/>
        <v>0</v>
      </c>
      <c r="S26" s="93">
        <f t="shared" si="0"/>
        <v>0</v>
      </c>
      <c r="T26" s="93">
        <f t="shared" si="1"/>
        <v>0</v>
      </c>
    </row>
    <row r="27" spans="1:20" ht="12" hidden="1" customHeight="1">
      <c r="A27" s="83" t="s">
        <v>93</v>
      </c>
      <c r="B27" s="83" t="s">
        <v>337</v>
      </c>
      <c r="C27" s="83">
        <v>2</v>
      </c>
      <c r="D27" s="84" t="s">
        <v>97</v>
      </c>
      <c r="G27" s="89">
        <v>37771</v>
      </c>
      <c r="N27" s="93">
        <v>0</v>
      </c>
      <c r="O27" s="93">
        <f t="shared" si="2"/>
        <v>120</v>
      </c>
      <c r="P27" s="93">
        <f t="shared" si="3"/>
        <v>0</v>
      </c>
      <c r="Q27" s="93">
        <f t="shared" si="4"/>
        <v>0</v>
      </c>
      <c r="R27" s="93">
        <f t="shared" si="5"/>
        <v>0</v>
      </c>
      <c r="S27" s="93">
        <f t="shared" si="0"/>
        <v>0</v>
      </c>
      <c r="T27" s="93">
        <f t="shared" si="1"/>
        <v>0</v>
      </c>
    </row>
    <row r="28" spans="1:20" ht="12" hidden="1" customHeight="1">
      <c r="A28" s="83" t="s">
        <v>93</v>
      </c>
      <c r="B28" s="83" t="s">
        <v>335</v>
      </c>
      <c r="C28" s="83">
        <v>5</v>
      </c>
      <c r="D28" s="84" t="s">
        <v>97</v>
      </c>
      <c r="G28" s="89">
        <v>37771</v>
      </c>
      <c r="N28" s="93">
        <v>0</v>
      </c>
      <c r="O28" s="93">
        <f t="shared" si="2"/>
        <v>120</v>
      </c>
      <c r="P28" s="93">
        <f t="shared" si="3"/>
        <v>0</v>
      </c>
      <c r="Q28" s="93">
        <f t="shared" si="4"/>
        <v>0</v>
      </c>
      <c r="R28" s="93">
        <f t="shared" si="5"/>
        <v>0</v>
      </c>
      <c r="S28" s="93">
        <f t="shared" si="0"/>
        <v>0</v>
      </c>
      <c r="T28" s="93">
        <f t="shared" si="1"/>
        <v>0</v>
      </c>
    </row>
    <row r="29" spans="1:20" ht="12" hidden="1" customHeight="1">
      <c r="A29" s="83" t="s">
        <v>93</v>
      </c>
      <c r="B29" s="83" t="s">
        <v>336</v>
      </c>
      <c r="C29" s="83">
        <v>5</v>
      </c>
      <c r="D29" s="84" t="s">
        <v>97</v>
      </c>
      <c r="G29" s="89">
        <v>37771</v>
      </c>
      <c r="N29" s="93">
        <v>0</v>
      </c>
      <c r="O29" s="93">
        <f t="shared" si="2"/>
        <v>120</v>
      </c>
      <c r="P29" s="93">
        <f t="shared" si="3"/>
        <v>0</v>
      </c>
      <c r="Q29" s="93">
        <f t="shared" si="4"/>
        <v>0</v>
      </c>
      <c r="R29" s="93">
        <f t="shared" si="5"/>
        <v>0</v>
      </c>
      <c r="S29" s="93">
        <f t="shared" si="0"/>
        <v>0</v>
      </c>
      <c r="T29" s="93">
        <f t="shared" si="1"/>
        <v>0</v>
      </c>
    </row>
    <row r="30" spans="1:20" ht="12" hidden="1" customHeight="1">
      <c r="A30" s="83" t="s">
        <v>93</v>
      </c>
      <c r="B30" s="83">
        <v>284</v>
      </c>
      <c r="C30" s="83">
        <v>1</v>
      </c>
      <c r="D30" s="84" t="s">
        <v>122</v>
      </c>
      <c r="G30" s="89">
        <v>37771</v>
      </c>
      <c r="N30" s="93">
        <v>0</v>
      </c>
      <c r="O30" s="93">
        <f t="shared" si="2"/>
        <v>120</v>
      </c>
      <c r="P30" s="93">
        <f t="shared" si="3"/>
        <v>0</v>
      </c>
      <c r="Q30" s="93">
        <f t="shared" si="4"/>
        <v>0</v>
      </c>
      <c r="R30" s="93">
        <f t="shared" si="5"/>
        <v>0</v>
      </c>
      <c r="S30" s="93">
        <f t="shared" si="0"/>
        <v>0</v>
      </c>
      <c r="T30" s="93">
        <f t="shared" si="1"/>
        <v>0</v>
      </c>
    </row>
    <row r="31" spans="1:20" ht="12" hidden="1" customHeight="1">
      <c r="A31" s="83" t="s">
        <v>93</v>
      </c>
      <c r="B31" s="83">
        <v>285</v>
      </c>
      <c r="C31" s="83">
        <v>1</v>
      </c>
      <c r="D31" s="84" t="s">
        <v>233</v>
      </c>
      <c r="G31" s="89">
        <v>37771</v>
      </c>
      <c r="N31" s="93">
        <v>0</v>
      </c>
      <c r="O31" s="93">
        <f t="shared" si="2"/>
        <v>120</v>
      </c>
      <c r="P31" s="93">
        <f t="shared" si="3"/>
        <v>0</v>
      </c>
      <c r="Q31" s="93">
        <f t="shared" si="4"/>
        <v>0</v>
      </c>
      <c r="R31" s="93">
        <f t="shared" si="5"/>
        <v>0</v>
      </c>
      <c r="S31" s="93">
        <f t="shared" si="0"/>
        <v>0</v>
      </c>
      <c r="T31" s="93">
        <f t="shared" si="1"/>
        <v>0</v>
      </c>
    </row>
    <row r="32" spans="1:20" ht="12" hidden="1" customHeight="1">
      <c r="A32" s="83" t="s">
        <v>93</v>
      </c>
      <c r="B32" s="83">
        <v>286</v>
      </c>
      <c r="C32" s="83">
        <v>1</v>
      </c>
      <c r="D32" s="84" t="s">
        <v>59</v>
      </c>
      <c r="G32" s="89">
        <v>37771</v>
      </c>
      <c r="N32" s="93">
        <v>0</v>
      </c>
      <c r="O32" s="93">
        <f t="shared" si="2"/>
        <v>120</v>
      </c>
      <c r="P32" s="93">
        <f t="shared" si="3"/>
        <v>0</v>
      </c>
      <c r="Q32" s="93">
        <f t="shared" si="4"/>
        <v>0</v>
      </c>
      <c r="R32" s="93">
        <f t="shared" si="5"/>
        <v>0</v>
      </c>
      <c r="S32" s="93">
        <f t="shared" si="0"/>
        <v>0</v>
      </c>
      <c r="T32" s="93">
        <f t="shared" si="1"/>
        <v>0</v>
      </c>
    </row>
    <row r="33" spans="1:20" ht="12" hidden="1" customHeight="1">
      <c r="A33" s="83" t="s">
        <v>93</v>
      </c>
      <c r="B33" s="83">
        <v>287</v>
      </c>
      <c r="C33" s="83">
        <v>1</v>
      </c>
      <c r="D33" s="84" t="s">
        <v>234</v>
      </c>
      <c r="G33" s="89">
        <v>37771</v>
      </c>
      <c r="N33" s="93">
        <v>0</v>
      </c>
      <c r="O33" s="93">
        <f t="shared" si="2"/>
        <v>120</v>
      </c>
      <c r="P33" s="93">
        <f t="shared" si="3"/>
        <v>0</v>
      </c>
      <c r="Q33" s="93">
        <f t="shared" si="4"/>
        <v>0</v>
      </c>
      <c r="R33" s="93">
        <f t="shared" si="5"/>
        <v>0</v>
      </c>
      <c r="S33" s="93">
        <f t="shared" si="0"/>
        <v>0</v>
      </c>
      <c r="T33" s="93">
        <f t="shared" si="1"/>
        <v>0</v>
      </c>
    </row>
    <row r="34" spans="1:20" ht="12" hidden="1" customHeight="1">
      <c r="A34" s="83" t="s">
        <v>93</v>
      </c>
      <c r="B34" s="83">
        <v>288</v>
      </c>
      <c r="C34" s="83">
        <v>1</v>
      </c>
      <c r="D34" s="84" t="s">
        <v>235</v>
      </c>
      <c r="G34" s="89">
        <v>37771</v>
      </c>
      <c r="N34" s="93">
        <v>0</v>
      </c>
      <c r="O34" s="93">
        <f t="shared" si="2"/>
        <v>120</v>
      </c>
      <c r="P34" s="93">
        <f t="shared" si="3"/>
        <v>0</v>
      </c>
      <c r="Q34" s="93">
        <f t="shared" si="4"/>
        <v>0</v>
      </c>
      <c r="R34" s="93">
        <f t="shared" si="5"/>
        <v>0</v>
      </c>
      <c r="S34" s="93">
        <f t="shared" si="0"/>
        <v>0</v>
      </c>
      <c r="T34" s="93">
        <f t="shared" si="1"/>
        <v>0</v>
      </c>
    </row>
    <row r="35" spans="1:20" ht="12" hidden="1" customHeight="1">
      <c r="A35" s="83" t="s">
        <v>93</v>
      </c>
      <c r="B35" s="83">
        <v>290</v>
      </c>
      <c r="C35" s="83">
        <v>1</v>
      </c>
      <c r="D35" s="84" t="s">
        <v>86</v>
      </c>
      <c r="G35" s="89">
        <v>37771</v>
      </c>
      <c r="N35" s="93">
        <v>0</v>
      </c>
      <c r="O35" s="93">
        <f t="shared" si="2"/>
        <v>120</v>
      </c>
      <c r="P35" s="93">
        <f t="shared" si="3"/>
        <v>0</v>
      </c>
      <c r="Q35" s="93">
        <f t="shared" si="4"/>
        <v>0</v>
      </c>
      <c r="R35" s="93">
        <f t="shared" si="5"/>
        <v>0</v>
      </c>
      <c r="S35" s="93">
        <f t="shared" si="0"/>
        <v>0</v>
      </c>
      <c r="T35" s="93">
        <f t="shared" si="1"/>
        <v>0</v>
      </c>
    </row>
    <row r="36" spans="1:20" ht="12" hidden="1" customHeight="1">
      <c r="A36" s="83" t="s">
        <v>93</v>
      </c>
      <c r="B36" s="83">
        <v>293</v>
      </c>
      <c r="C36" s="83">
        <v>1</v>
      </c>
      <c r="D36" s="84" t="s">
        <v>56</v>
      </c>
      <c r="G36" s="89">
        <v>37771</v>
      </c>
      <c r="N36" s="93">
        <v>0</v>
      </c>
      <c r="O36" s="93">
        <f t="shared" si="2"/>
        <v>120</v>
      </c>
      <c r="P36" s="93">
        <f t="shared" si="3"/>
        <v>0</v>
      </c>
      <c r="Q36" s="93">
        <f t="shared" si="4"/>
        <v>0</v>
      </c>
      <c r="R36" s="93">
        <f t="shared" si="5"/>
        <v>0</v>
      </c>
      <c r="S36" s="93">
        <f t="shared" si="0"/>
        <v>0</v>
      </c>
      <c r="T36" s="93">
        <f t="shared" si="1"/>
        <v>0</v>
      </c>
    </row>
    <row r="37" spans="1:20" ht="12" hidden="1" customHeight="1">
      <c r="A37" s="83" t="s">
        <v>93</v>
      </c>
      <c r="B37" s="83" t="s">
        <v>347</v>
      </c>
      <c r="C37" s="83">
        <v>3</v>
      </c>
      <c r="D37" s="84" t="s">
        <v>68</v>
      </c>
      <c r="G37" s="89">
        <v>37771</v>
      </c>
      <c r="N37" s="93">
        <v>0</v>
      </c>
      <c r="O37" s="93">
        <f t="shared" si="2"/>
        <v>120</v>
      </c>
      <c r="P37" s="93">
        <f t="shared" si="3"/>
        <v>0</v>
      </c>
      <c r="Q37" s="93">
        <f t="shared" si="4"/>
        <v>0</v>
      </c>
      <c r="R37" s="93">
        <f t="shared" si="5"/>
        <v>0</v>
      </c>
      <c r="S37" s="93">
        <f t="shared" si="0"/>
        <v>0</v>
      </c>
      <c r="T37" s="93">
        <f t="shared" si="1"/>
        <v>0</v>
      </c>
    </row>
    <row r="38" spans="1:20" ht="12" hidden="1" customHeight="1">
      <c r="A38" s="83" t="s">
        <v>93</v>
      </c>
      <c r="B38" s="83">
        <v>307</v>
      </c>
      <c r="C38" s="83">
        <v>1</v>
      </c>
      <c r="D38" s="84" t="s">
        <v>236</v>
      </c>
      <c r="G38" s="89">
        <v>37771</v>
      </c>
      <c r="N38" s="93">
        <v>0</v>
      </c>
      <c r="O38" s="93">
        <f t="shared" si="2"/>
        <v>120</v>
      </c>
      <c r="P38" s="93">
        <f t="shared" si="3"/>
        <v>0</v>
      </c>
      <c r="Q38" s="93">
        <f t="shared" si="4"/>
        <v>0</v>
      </c>
      <c r="R38" s="93">
        <f t="shared" si="5"/>
        <v>0</v>
      </c>
      <c r="S38" s="93">
        <f t="shared" si="0"/>
        <v>0</v>
      </c>
      <c r="T38" s="93">
        <f t="shared" si="1"/>
        <v>0</v>
      </c>
    </row>
    <row r="39" spans="1:20">
      <c r="A39" s="83" t="s">
        <v>93</v>
      </c>
      <c r="B39" s="83">
        <v>312</v>
      </c>
      <c r="C39" s="83">
        <v>1</v>
      </c>
      <c r="D39" s="84" t="s">
        <v>123</v>
      </c>
      <c r="E39" s="87" t="s">
        <v>362</v>
      </c>
      <c r="F39" s="90"/>
      <c r="G39" s="89">
        <v>37771</v>
      </c>
      <c r="H39" s="90">
        <v>1202</v>
      </c>
      <c r="I39" s="64">
        <v>690</v>
      </c>
      <c r="J39" s="91" t="s">
        <v>361</v>
      </c>
      <c r="L39" s="42" t="s">
        <v>1863</v>
      </c>
      <c r="M39" s="92">
        <v>0.1</v>
      </c>
      <c r="N39" s="93">
        <v>0</v>
      </c>
      <c r="O39" s="93">
        <f t="shared" si="2"/>
        <v>120</v>
      </c>
      <c r="P39" s="93">
        <f t="shared" si="3"/>
        <v>5.75</v>
      </c>
      <c r="Q39" s="93">
        <f t="shared" si="4"/>
        <v>0</v>
      </c>
      <c r="R39" s="93">
        <f t="shared" si="5"/>
        <v>690</v>
      </c>
      <c r="S39" s="93">
        <f t="shared" si="0"/>
        <v>690</v>
      </c>
      <c r="T39" s="93">
        <f t="shared" si="1"/>
        <v>0</v>
      </c>
    </row>
    <row r="40" spans="1:20" ht="12" hidden="1" customHeight="1">
      <c r="A40" s="83" t="s">
        <v>93</v>
      </c>
      <c r="B40" s="83">
        <v>314</v>
      </c>
      <c r="C40" s="83">
        <v>1</v>
      </c>
      <c r="D40" s="84" t="s">
        <v>102</v>
      </c>
      <c r="G40" s="89">
        <v>37771</v>
      </c>
      <c r="M40" s="92">
        <v>0.1</v>
      </c>
      <c r="N40" s="93">
        <v>0</v>
      </c>
      <c r="O40" s="93">
        <f t="shared" si="2"/>
        <v>120</v>
      </c>
      <c r="P40" s="93">
        <f t="shared" si="3"/>
        <v>0</v>
      </c>
      <c r="Q40" s="93">
        <f t="shared" si="4"/>
        <v>0</v>
      </c>
      <c r="R40" s="93">
        <f t="shared" si="5"/>
        <v>0</v>
      </c>
      <c r="S40" s="93">
        <f t="shared" si="0"/>
        <v>0</v>
      </c>
      <c r="T40" s="93">
        <f t="shared" si="1"/>
        <v>0</v>
      </c>
    </row>
    <row r="41" spans="1:20" ht="12" hidden="1" customHeight="1">
      <c r="A41" s="83" t="s">
        <v>93</v>
      </c>
      <c r="B41" s="83">
        <v>321</v>
      </c>
      <c r="C41" s="83">
        <v>1</v>
      </c>
      <c r="D41" s="84" t="s">
        <v>208</v>
      </c>
      <c r="G41" s="89">
        <v>37771</v>
      </c>
      <c r="M41" s="92">
        <v>0.1</v>
      </c>
      <c r="N41" s="93">
        <v>0</v>
      </c>
      <c r="O41" s="93">
        <f t="shared" si="2"/>
        <v>120</v>
      </c>
      <c r="P41" s="93">
        <f t="shared" si="3"/>
        <v>0</v>
      </c>
      <c r="Q41" s="93">
        <f t="shared" si="4"/>
        <v>0</v>
      </c>
      <c r="R41" s="93">
        <f t="shared" si="5"/>
        <v>0</v>
      </c>
      <c r="S41" s="93">
        <f t="shared" si="0"/>
        <v>0</v>
      </c>
      <c r="T41" s="93">
        <f t="shared" si="1"/>
        <v>0</v>
      </c>
    </row>
    <row r="42" spans="1:20" ht="12" hidden="1" customHeight="1">
      <c r="A42" s="83" t="s">
        <v>93</v>
      </c>
      <c r="B42" s="83">
        <v>322</v>
      </c>
      <c r="C42" s="83">
        <v>1</v>
      </c>
      <c r="D42" s="84" t="s">
        <v>208</v>
      </c>
      <c r="G42" s="89">
        <v>37771</v>
      </c>
      <c r="M42" s="92">
        <v>0.1</v>
      </c>
      <c r="N42" s="93">
        <v>0</v>
      </c>
      <c r="O42" s="93">
        <f t="shared" si="2"/>
        <v>120</v>
      </c>
      <c r="P42" s="93">
        <f t="shared" si="3"/>
        <v>0</v>
      </c>
      <c r="Q42" s="93">
        <f t="shared" si="4"/>
        <v>0</v>
      </c>
      <c r="R42" s="93">
        <f t="shared" si="5"/>
        <v>0</v>
      </c>
      <c r="S42" s="93">
        <f t="shared" si="0"/>
        <v>0</v>
      </c>
      <c r="T42" s="93">
        <f t="shared" si="1"/>
        <v>0</v>
      </c>
    </row>
    <row r="43" spans="1:20">
      <c r="A43" s="83" t="s">
        <v>93</v>
      </c>
      <c r="B43" s="83">
        <v>325</v>
      </c>
      <c r="C43" s="83">
        <v>1</v>
      </c>
      <c r="D43" s="84" t="s">
        <v>124</v>
      </c>
      <c r="E43" s="87" t="s">
        <v>350</v>
      </c>
      <c r="F43" s="88">
        <v>665</v>
      </c>
      <c r="G43" s="89">
        <v>37771</v>
      </c>
      <c r="H43" s="90" t="s">
        <v>363</v>
      </c>
      <c r="I43" s="64">
        <v>131.96</v>
      </c>
      <c r="J43" s="91" t="s">
        <v>353</v>
      </c>
      <c r="L43" s="42" t="s">
        <v>1862</v>
      </c>
      <c r="M43" s="92">
        <v>0.1</v>
      </c>
      <c r="N43" s="93">
        <v>0</v>
      </c>
      <c r="O43" s="93">
        <f t="shared" si="2"/>
        <v>120</v>
      </c>
      <c r="P43" s="93">
        <f t="shared" si="3"/>
        <v>1.0996666666666668</v>
      </c>
      <c r="Q43" s="93">
        <f t="shared" si="4"/>
        <v>0</v>
      </c>
      <c r="R43" s="93">
        <f t="shared" si="5"/>
        <v>131.96</v>
      </c>
      <c r="S43" s="93">
        <f t="shared" si="0"/>
        <v>131.96</v>
      </c>
      <c r="T43" s="93">
        <f t="shared" si="1"/>
        <v>0</v>
      </c>
    </row>
    <row r="44" spans="1:20" ht="12" hidden="1" customHeight="1">
      <c r="A44" s="83" t="s">
        <v>93</v>
      </c>
      <c r="B44" s="83">
        <v>330</v>
      </c>
      <c r="C44" s="83">
        <v>1</v>
      </c>
      <c r="D44" s="84" t="s">
        <v>126</v>
      </c>
      <c r="G44" s="85"/>
      <c r="M44" s="92">
        <v>0.1</v>
      </c>
      <c r="N44" s="93">
        <v>0</v>
      </c>
      <c r="O44" s="93">
        <f t="shared" si="2"/>
        <v>120</v>
      </c>
      <c r="P44" s="93">
        <f t="shared" si="3"/>
        <v>0</v>
      </c>
      <c r="Q44" s="93">
        <f t="shared" si="4"/>
        <v>0</v>
      </c>
      <c r="R44" s="93">
        <f t="shared" si="5"/>
        <v>0</v>
      </c>
      <c r="S44" s="93">
        <f t="shared" si="0"/>
        <v>0</v>
      </c>
      <c r="T44" s="93">
        <f t="shared" si="1"/>
        <v>0</v>
      </c>
    </row>
    <row r="45" spans="1:20">
      <c r="A45" s="83" t="s">
        <v>93</v>
      </c>
      <c r="B45" s="83">
        <v>331</v>
      </c>
      <c r="C45" s="83">
        <v>1</v>
      </c>
      <c r="D45" s="84" t="s">
        <v>127</v>
      </c>
      <c r="E45" s="87" t="s">
        <v>350</v>
      </c>
      <c r="F45" s="88">
        <v>706</v>
      </c>
      <c r="G45" s="89">
        <v>37322</v>
      </c>
      <c r="H45" s="90" t="s">
        <v>365</v>
      </c>
      <c r="I45" s="64">
        <v>72.27</v>
      </c>
      <c r="J45" s="91" t="s">
        <v>364</v>
      </c>
      <c r="L45" s="42" t="s">
        <v>1862</v>
      </c>
      <c r="M45" s="92">
        <v>0.1</v>
      </c>
      <c r="N45" s="93">
        <v>0</v>
      </c>
      <c r="O45" s="93">
        <f t="shared" si="2"/>
        <v>120</v>
      </c>
      <c r="P45" s="93">
        <f t="shared" si="3"/>
        <v>0.60225000000000006</v>
      </c>
      <c r="Q45" s="93">
        <f t="shared" si="4"/>
        <v>0</v>
      </c>
      <c r="R45" s="93">
        <f t="shared" si="5"/>
        <v>72.27000000000001</v>
      </c>
      <c r="S45" s="93">
        <f t="shared" si="0"/>
        <v>72.27000000000001</v>
      </c>
      <c r="T45" s="93">
        <f t="shared" si="1"/>
        <v>0</v>
      </c>
    </row>
    <row r="46" spans="1:20">
      <c r="A46" s="83" t="s">
        <v>93</v>
      </c>
      <c r="B46" s="83">
        <v>335</v>
      </c>
      <c r="C46" s="83">
        <v>1</v>
      </c>
      <c r="D46" s="84" t="s">
        <v>128</v>
      </c>
      <c r="E46" s="87" t="s">
        <v>350</v>
      </c>
      <c r="F46" s="88">
        <v>706</v>
      </c>
      <c r="G46" s="89">
        <v>37322</v>
      </c>
      <c r="H46" s="90" t="s">
        <v>365</v>
      </c>
      <c r="I46" s="64">
        <v>37.869999999999997</v>
      </c>
      <c r="J46" s="91" t="s">
        <v>364</v>
      </c>
      <c r="L46" s="42" t="s">
        <v>1862</v>
      </c>
      <c r="M46" s="92">
        <v>0.1</v>
      </c>
      <c r="N46" s="93">
        <v>0</v>
      </c>
      <c r="O46" s="93">
        <f t="shared" si="2"/>
        <v>120</v>
      </c>
      <c r="P46" s="93">
        <f t="shared" si="3"/>
        <v>0.31558333333333333</v>
      </c>
      <c r="Q46" s="93">
        <f t="shared" si="4"/>
        <v>0</v>
      </c>
      <c r="R46" s="93">
        <f t="shared" si="5"/>
        <v>37.869999999999997</v>
      </c>
      <c r="S46" s="93">
        <f t="shared" si="0"/>
        <v>37.869999999999997</v>
      </c>
      <c r="T46" s="93">
        <f t="shared" si="1"/>
        <v>0</v>
      </c>
    </row>
    <row r="47" spans="1:20">
      <c r="A47" s="83" t="s">
        <v>93</v>
      </c>
      <c r="B47" s="83">
        <v>336</v>
      </c>
      <c r="C47" s="83">
        <v>1</v>
      </c>
      <c r="D47" s="84" t="s">
        <v>128</v>
      </c>
      <c r="E47" s="87" t="s">
        <v>350</v>
      </c>
      <c r="F47" s="88">
        <v>706</v>
      </c>
      <c r="G47" s="89">
        <v>37322</v>
      </c>
      <c r="H47" s="90" t="s">
        <v>365</v>
      </c>
      <c r="I47" s="64">
        <v>37.869999999999997</v>
      </c>
      <c r="J47" s="91" t="s">
        <v>364</v>
      </c>
      <c r="L47" s="42" t="s">
        <v>1862</v>
      </c>
      <c r="M47" s="92">
        <v>0.1</v>
      </c>
      <c r="N47" s="93">
        <v>0</v>
      </c>
      <c r="O47" s="93">
        <f t="shared" si="2"/>
        <v>120</v>
      </c>
      <c r="P47" s="93">
        <f t="shared" si="3"/>
        <v>0.31558333333333333</v>
      </c>
      <c r="Q47" s="93">
        <f t="shared" si="4"/>
        <v>0</v>
      </c>
      <c r="R47" s="93">
        <f t="shared" si="5"/>
        <v>37.869999999999997</v>
      </c>
      <c r="S47" s="93">
        <f t="shared" si="0"/>
        <v>37.869999999999997</v>
      </c>
      <c r="T47" s="93">
        <f t="shared" si="1"/>
        <v>0</v>
      </c>
    </row>
    <row r="48" spans="1:20">
      <c r="A48" s="83" t="s">
        <v>93</v>
      </c>
      <c r="B48" s="83">
        <v>337</v>
      </c>
      <c r="C48" s="83">
        <v>1</v>
      </c>
      <c r="D48" s="84" t="s">
        <v>129</v>
      </c>
      <c r="E48" s="87" t="s">
        <v>350</v>
      </c>
      <c r="F48" s="88">
        <v>706</v>
      </c>
      <c r="G48" s="89">
        <v>37322</v>
      </c>
      <c r="H48" s="90" t="s">
        <v>469</v>
      </c>
      <c r="I48" s="64">
        <v>24.21</v>
      </c>
      <c r="J48" s="91" t="s">
        <v>364</v>
      </c>
      <c r="L48" s="42" t="s">
        <v>1862</v>
      </c>
      <c r="M48" s="92">
        <v>0.1</v>
      </c>
      <c r="N48" s="93">
        <v>0</v>
      </c>
      <c r="O48" s="93">
        <f t="shared" si="2"/>
        <v>120</v>
      </c>
      <c r="P48" s="93">
        <f t="shared" si="3"/>
        <v>0.20175000000000001</v>
      </c>
      <c r="Q48" s="93">
        <f t="shared" si="4"/>
        <v>0</v>
      </c>
      <c r="R48" s="93">
        <f t="shared" si="5"/>
        <v>24.21</v>
      </c>
      <c r="S48" s="93">
        <f t="shared" si="0"/>
        <v>24.21</v>
      </c>
      <c r="T48" s="93">
        <f t="shared" si="1"/>
        <v>0</v>
      </c>
    </row>
    <row r="49" spans="1:20">
      <c r="A49" s="83" t="s">
        <v>93</v>
      </c>
      <c r="B49" s="83">
        <v>338</v>
      </c>
      <c r="C49" s="83">
        <v>1</v>
      </c>
      <c r="D49" s="84" t="s">
        <v>130</v>
      </c>
      <c r="E49" s="87" t="s">
        <v>350</v>
      </c>
      <c r="F49" s="88">
        <v>706</v>
      </c>
      <c r="G49" s="89">
        <v>37322</v>
      </c>
      <c r="H49" s="90" t="s">
        <v>365</v>
      </c>
      <c r="I49" s="64">
        <v>24.97</v>
      </c>
      <c r="J49" s="91" t="s">
        <v>364</v>
      </c>
      <c r="L49" s="42" t="s">
        <v>1862</v>
      </c>
      <c r="M49" s="92">
        <v>0.1</v>
      </c>
      <c r="N49" s="93">
        <v>0</v>
      </c>
      <c r="O49" s="93">
        <f t="shared" si="2"/>
        <v>120</v>
      </c>
      <c r="P49" s="93">
        <f t="shared" si="3"/>
        <v>0.20808333333333331</v>
      </c>
      <c r="Q49" s="93">
        <f t="shared" si="4"/>
        <v>0</v>
      </c>
      <c r="R49" s="93">
        <f t="shared" si="5"/>
        <v>24.97</v>
      </c>
      <c r="S49" s="93">
        <f t="shared" si="0"/>
        <v>24.97</v>
      </c>
      <c r="T49" s="93">
        <f t="shared" si="1"/>
        <v>0</v>
      </c>
    </row>
    <row r="50" spans="1:20" ht="12" hidden="1" customHeight="1">
      <c r="A50" s="83" t="s">
        <v>93</v>
      </c>
      <c r="B50" s="83">
        <v>340</v>
      </c>
      <c r="C50" s="83">
        <v>1</v>
      </c>
      <c r="D50" s="84" t="s">
        <v>131</v>
      </c>
      <c r="G50" s="85"/>
      <c r="M50" s="92">
        <v>0.1</v>
      </c>
      <c r="N50" s="93">
        <v>0</v>
      </c>
      <c r="O50" s="93">
        <f t="shared" si="2"/>
        <v>120</v>
      </c>
      <c r="P50" s="93">
        <f t="shared" si="3"/>
        <v>0</v>
      </c>
      <c r="Q50" s="93">
        <f t="shared" si="4"/>
        <v>0</v>
      </c>
      <c r="R50" s="93">
        <f t="shared" si="5"/>
        <v>0</v>
      </c>
      <c r="S50" s="93">
        <f t="shared" si="0"/>
        <v>0</v>
      </c>
      <c r="T50" s="93">
        <f t="shared" si="1"/>
        <v>0</v>
      </c>
    </row>
    <row r="51" spans="1:20">
      <c r="A51" s="83" t="s">
        <v>93</v>
      </c>
      <c r="B51" s="83">
        <v>342</v>
      </c>
      <c r="C51" s="83">
        <v>1</v>
      </c>
      <c r="D51" s="84" t="s">
        <v>132</v>
      </c>
      <c r="E51" s="87" t="s">
        <v>350</v>
      </c>
      <c r="F51" s="88">
        <v>713</v>
      </c>
      <c r="G51" s="89">
        <v>37326</v>
      </c>
      <c r="H51" s="90">
        <v>15466</v>
      </c>
      <c r="I51" s="64">
        <v>15</v>
      </c>
      <c r="J51" s="91" t="s">
        <v>366</v>
      </c>
      <c r="L51" s="42" t="s">
        <v>1862</v>
      </c>
      <c r="M51" s="92">
        <v>0.1</v>
      </c>
      <c r="N51" s="93">
        <v>0</v>
      </c>
      <c r="O51" s="93">
        <f t="shared" si="2"/>
        <v>120</v>
      </c>
      <c r="P51" s="93">
        <f t="shared" si="3"/>
        <v>0.125</v>
      </c>
      <c r="Q51" s="93">
        <f t="shared" si="4"/>
        <v>0</v>
      </c>
      <c r="R51" s="93">
        <f t="shared" si="5"/>
        <v>15</v>
      </c>
      <c r="S51" s="93">
        <f t="shared" si="0"/>
        <v>15</v>
      </c>
      <c r="T51" s="93">
        <f t="shared" si="1"/>
        <v>0</v>
      </c>
    </row>
    <row r="52" spans="1:20" ht="12" hidden="1" customHeight="1">
      <c r="A52" s="83" t="s">
        <v>93</v>
      </c>
      <c r="B52" s="83">
        <v>344</v>
      </c>
      <c r="C52" s="83">
        <v>1</v>
      </c>
      <c r="D52" s="84" t="s">
        <v>133</v>
      </c>
      <c r="G52" s="85"/>
      <c r="M52" s="92">
        <v>0.1</v>
      </c>
      <c r="N52" s="93">
        <v>0</v>
      </c>
      <c r="O52" s="93">
        <f t="shared" si="2"/>
        <v>120</v>
      </c>
      <c r="P52" s="93">
        <f t="shared" si="3"/>
        <v>0</v>
      </c>
      <c r="Q52" s="93">
        <f t="shared" si="4"/>
        <v>0</v>
      </c>
      <c r="R52" s="93">
        <f t="shared" si="5"/>
        <v>0</v>
      </c>
      <c r="S52" s="93">
        <f t="shared" si="0"/>
        <v>0</v>
      </c>
      <c r="T52" s="93">
        <f t="shared" si="1"/>
        <v>0</v>
      </c>
    </row>
    <row r="53" spans="1:20" ht="12" hidden="1" customHeight="1">
      <c r="A53" s="83" t="s">
        <v>93</v>
      </c>
      <c r="B53" s="83">
        <v>346</v>
      </c>
      <c r="C53" s="83">
        <v>1</v>
      </c>
      <c r="D53" s="84" t="s">
        <v>103</v>
      </c>
      <c r="G53" s="85"/>
      <c r="M53" s="92">
        <v>0.1</v>
      </c>
      <c r="N53" s="93">
        <v>0</v>
      </c>
      <c r="O53" s="93">
        <f t="shared" si="2"/>
        <v>120</v>
      </c>
      <c r="P53" s="93">
        <f t="shared" si="3"/>
        <v>0</v>
      </c>
      <c r="Q53" s="93">
        <f t="shared" si="4"/>
        <v>0</v>
      </c>
      <c r="R53" s="93">
        <f t="shared" si="5"/>
        <v>0</v>
      </c>
      <c r="S53" s="93">
        <f t="shared" si="0"/>
        <v>0</v>
      </c>
      <c r="T53" s="93">
        <f t="shared" si="1"/>
        <v>0</v>
      </c>
    </row>
    <row r="54" spans="1:20" ht="12" hidden="1" customHeight="1">
      <c r="A54" s="83" t="s">
        <v>93</v>
      </c>
      <c r="B54" s="83" t="s">
        <v>134</v>
      </c>
      <c r="C54" s="83">
        <v>2</v>
      </c>
      <c r="D54" s="84" t="s">
        <v>170</v>
      </c>
      <c r="G54" s="85"/>
      <c r="M54" s="92">
        <v>0.1</v>
      </c>
      <c r="N54" s="93">
        <v>0</v>
      </c>
      <c r="O54" s="93">
        <f t="shared" si="2"/>
        <v>120</v>
      </c>
      <c r="P54" s="93">
        <f t="shared" si="3"/>
        <v>0</v>
      </c>
      <c r="Q54" s="93">
        <f t="shared" si="4"/>
        <v>0</v>
      </c>
      <c r="R54" s="93">
        <f t="shared" si="5"/>
        <v>0</v>
      </c>
      <c r="S54" s="93">
        <f t="shared" si="0"/>
        <v>0</v>
      </c>
      <c r="T54" s="93">
        <f t="shared" si="1"/>
        <v>0</v>
      </c>
    </row>
    <row r="55" spans="1:20" ht="12" hidden="1" customHeight="1">
      <c r="A55" s="83" t="s">
        <v>93</v>
      </c>
      <c r="B55" s="83" t="s">
        <v>135</v>
      </c>
      <c r="C55" s="83">
        <v>6</v>
      </c>
      <c r="D55" s="84" t="s">
        <v>100</v>
      </c>
      <c r="G55" s="85"/>
      <c r="M55" s="92">
        <v>0.1</v>
      </c>
      <c r="N55" s="93">
        <v>0</v>
      </c>
      <c r="O55" s="93">
        <f t="shared" si="2"/>
        <v>120</v>
      </c>
      <c r="P55" s="93">
        <f t="shared" si="3"/>
        <v>0</v>
      </c>
      <c r="Q55" s="93">
        <f t="shared" si="4"/>
        <v>0</v>
      </c>
      <c r="R55" s="93">
        <f t="shared" si="5"/>
        <v>0</v>
      </c>
      <c r="S55" s="93">
        <f t="shared" si="0"/>
        <v>0</v>
      </c>
      <c r="T55" s="93">
        <f t="shared" si="1"/>
        <v>0</v>
      </c>
    </row>
    <row r="56" spans="1:20" ht="12" hidden="1" customHeight="1">
      <c r="A56" s="83" t="s">
        <v>93</v>
      </c>
      <c r="B56" s="83" t="s">
        <v>345</v>
      </c>
      <c r="C56" s="83">
        <v>6</v>
      </c>
      <c r="D56" s="84" t="s">
        <v>209</v>
      </c>
      <c r="G56" s="85"/>
      <c r="M56" s="92">
        <v>0.1</v>
      </c>
      <c r="N56" s="93">
        <v>0</v>
      </c>
      <c r="O56" s="93">
        <f t="shared" si="2"/>
        <v>120</v>
      </c>
      <c r="P56" s="93">
        <f t="shared" si="3"/>
        <v>0</v>
      </c>
      <c r="Q56" s="93">
        <f t="shared" si="4"/>
        <v>0</v>
      </c>
      <c r="R56" s="93">
        <f t="shared" si="5"/>
        <v>0</v>
      </c>
      <c r="S56" s="93">
        <f t="shared" si="0"/>
        <v>0</v>
      </c>
      <c r="T56" s="93">
        <f t="shared" si="1"/>
        <v>0</v>
      </c>
    </row>
    <row r="57" spans="1:20" ht="12" hidden="1" customHeight="1">
      <c r="A57" s="83" t="s">
        <v>93</v>
      </c>
      <c r="B57" s="83">
        <v>367</v>
      </c>
      <c r="C57" s="55">
        <v>1</v>
      </c>
      <c r="D57" s="49" t="s">
        <v>291</v>
      </c>
      <c r="G57" s="85"/>
      <c r="M57" s="92">
        <v>0.1</v>
      </c>
      <c r="N57" s="93">
        <v>0</v>
      </c>
      <c r="O57" s="93">
        <f t="shared" si="2"/>
        <v>120</v>
      </c>
      <c r="P57" s="93">
        <f t="shared" si="3"/>
        <v>0</v>
      </c>
      <c r="Q57" s="93">
        <f t="shared" si="4"/>
        <v>0</v>
      </c>
      <c r="R57" s="93">
        <f t="shared" si="5"/>
        <v>0</v>
      </c>
      <c r="S57" s="93">
        <f t="shared" si="0"/>
        <v>0</v>
      </c>
      <c r="T57" s="93">
        <f t="shared" si="1"/>
        <v>0</v>
      </c>
    </row>
    <row r="58" spans="1:20" ht="12" hidden="1" customHeight="1">
      <c r="A58" s="83" t="s">
        <v>93</v>
      </c>
      <c r="B58" s="83">
        <v>368</v>
      </c>
      <c r="C58" s="55">
        <v>1</v>
      </c>
      <c r="D58" s="49" t="s">
        <v>61</v>
      </c>
      <c r="G58" s="85"/>
      <c r="M58" s="92">
        <v>0.1</v>
      </c>
      <c r="N58" s="93">
        <v>0</v>
      </c>
      <c r="O58" s="93">
        <f t="shared" si="2"/>
        <v>120</v>
      </c>
      <c r="P58" s="93">
        <f t="shared" si="3"/>
        <v>0</v>
      </c>
      <c r="Q58" s="93">
        <f t="shared" si="4"/>
        <v>0</v>
      </c>
      <c r="R58" s="93">
        <f t="shared" si="5"/>
        <v>0</v>
      </c>
      <c r="S58" s="93">
        <f t="shared" si="0"/>
        <v>0</v>
      </c>
      <c r="T58" s="93">
        <f t="shared" si="1"/>
        <v>0</v>
      </c>
    </row>
    <row r="59" spans="1:20" ht="12" hidden="1" customHeight="1">
      <c r="A59" s="83" t="s">
        <v>93</v>
      </c>
      <c r="B59" s="83" t="s">
        <v>136</v>
      </c>
      <c r="C59" s="83">
        <v>2</v>
      </c>
      <c r="D59" s="84" t="s">
        <v>170</v>
      </c>
      <c r="G59" s="85"/>
      <c r="M59" s="92">
        <v>0.1</v>
      </c>
      <c r="N59" s="93">
        <v>0</v>
      </c>
      <c r="O59" s="93">
        <f t="shared" si="2"/>
        <v>120</v>
      </c>
      <c r="P59" s="93">
        <f t="shared" si="3"/>
        <v>0</v>
      </c>
      <c r="Q59" s="93">
        <f t="shared" si="4"/>
        <v>0</v>
      </c>
      <c r="R59" s="93">
        <f t="shared" si="5"/>
        <v>0</v>
      </c>
      <c r="S59" s="93">
        <f t="shared" si="0"/>
        <v>0</v>
      </c>
      <c r="T59" s="93">
        <f t="shared" si="1"/>
        <v>0</v>
      </c>
    </row>
    <row r="60" spans="1:20" ht="12" hidden="1" customHeight="1">
      <c r="A60" s="83" t="s">
        <v>93</v>
      </c>
      <c r="B60" s="83" t="s">
        <v>138</v>
      </c>
      <c r="C60" s="83">
        <v>4</v>
      </c>
      <c r="D60" s="84" t="s">
        <v>137</v>
      </c>
      <c r="G60" s="85"/>
      <c r="M60" s="92">
        <v>0.1</v>
      </c>
      <c r="N60" s="93">
        <v>0</v>
      </c>
      <c r="O60" s="93">
        <f t="shared" si="2"/>
        <v>120</v>
      </c>
      <c r="P60" s="93">
        <f t="shared" si="3"/>
        <v>0</v>
      </c>
      <c r="Q60" s="93">
        <f t="shared" si="4"/>
        <v>0</v>
      </c>
      <c r="R60" s="93">
        <f t="shared" si="5"/>
        <v>0</v>
      </c>
      <c r="S60" s="93">
        <f t="shared" si="0"/>
        <v>0</v>
      </c>
      <c r="T60" s="93">
        <f t="shared" si="1"/>
        <v>0</v>
      </c>
    </row>
    <row r="61" spans="1:20" ht="12" hidden="1" customHeight="1">
      <c r="A61" s="83" t="s">
        <v>93</v>
      </c>
      <c r="B61" s="83" t="s">
        <v>139</v>
      </c>
      <c r="C61" s="83">
        <v>2</v>
      </c>
      <c r="D61" s="84" t="s">
        <v>191</v>
      </c>
      <c r="G61" s="85"/>
      <c r="M61" s="92">
        <v>0.1</v>
      </c>
      <c r="N61" s="93">
        <v>0</v>
      </c>
      <c r="O61" s="93">
        <f t="shared" si="2"/>
        <v>120</v>
      </c>
      <c r="P61" s="93">
        <f t="shared" si="3"/>
        <v>0</v>
      </c>
      <c r="Q61" s="93">
        <f t="shared" si="4"/>
        <v>0</v>
      </c>
      <c r="R61" s="93">
        <f t="shared" si="5"/>
        <v>0</v>
      </c>
      <c r="S61" s="93">
        <f t="shared" si="0"/>
        <v>0</v>
      </c>
      <c r="T61" s="93">
        <f t="shared" si="1"/>
        <v>0</v>
      </c>
    </row>
    <row r="62" spans="1:20" ht="12" hidden="1" customHeight="1">
      <c r="A62" s="83" t="s">
        <v>93</v>
      </c>
      <c r="B62" s="83">
        <v>381</v>
      </c>
      <c r="C62" s="83">
        <v>1</v>
      </c>
      <c r="D62" s="84" t="s">
        <v>140</v>
      </c>
      <c r="G62" s="85"/>
      <c r="M62" s="92">
        <v>0.1</v>
      </c>
      <c r="N62" s="93">
        <v>0</v>
      </c>
      <c r="O62" s="93">
        <f t="shared" si="2"/>
        <v>120</v>
      </c>
      <c r="P62" s="93">
        <f t="shared" si="3"/>
        <v>0</v>
      </c>
      <c r="Q62" s="93">
        <f t="shared" si="4"/>
        <v>0</v>
      </c>
      <c r="R62" s="93">
        <f t="shared" si="5"/>
        <v>0</v>
      </c>
      <c r="S62" s="93">
        <f t="shared" si="0"/>
        <v>0</v>
      </c>
      <c r="T62" s="93">
        <f t="shared" si="1"/>
        <v>0</v>
      </c>
    </row>
    <row r="63" spans="1:20" ht="12" hidden="1" customHeight="1">
      <c r="A63" s="83" t="s">
        <v>93</v>
      </c>
      <c r="B63" s="83">
        <v>383</v>
      </c>
      <c r="C63" s="83">
        <v>1</v>
      </c>
      <c r="D63" s="84" t="s">
        <v>108</v>
      </c>
      <c r="G63" s="85"/>
      <c r="M63" s="92">
        <v>0.1</v>
      </c>
      <c r="N63" s="93">
        <v>0</v>
      </c>
      <c r="O63" s="93">
        <f t="shared" si="2"/>
        <v>120</v>
      </c>
      <c r="P63" s="93">
        <f t="shared" si="3"/>
        <v>0</v>
      </c>
      <c r="Q63" s="93">
        <f t="shared" si="4"/>
        <v>0</v>
      </c>
      <c r="R63" s="93">
        <f t="shared" si="5"/>
        <v>0</v>
      </c>
      <c r="S63" s="93">
        <f t="shared" si="0"/>
        <v>0</v>
      </c>
      <c r="T63" s="93">
        <f t="shared" si="1"/>
        <v>0</v>
      </c>
    </row>
    <row r="64" spans="1:20" ht="12" hidden="1" customHeight="1">
      <c r="A64" s="83" t="s">
        <v>93</v>
      </c>
      <c r="B64" s="83" t="s">
        <v>141</v>
      </c>
      <c r="C64" s="83">
        <v>4</v>
      </c>
      <c r="D64" s="84" t="s">
        <v>137</v>
      </c>
      <c r="G64" s="85"/>
      <c r="M64" s="92">
        <v>0.1</v>
      </c>
      <c r="N64" s="93">
        <v>0</v>
      </c>
      <c r="O64" s="93">
        <f t="shared" si="2"/>
        <v>120</v>
      </c>
      <c r="P64" s="93">
        <f t="shared" si="3"/>
        <v>0</v>
      </c>
      <c r="Q64" s="93">
        <f t="shared" si="4"/>
        <v>0</v>
      </c>
      <c r="R64" s="93">
        <f t="shared" si="5"/>
        <v>0</v>
      </c>
      <c r="S64" s="93">
        <f t="shared" si="0"/>
        <v>0</v>
      </c>
      <c r="T64" s="93">
        <f t="shared" si="1"/>
        <v>0</v>
      </c>
    </row>
    <row r="65" spans="1:20" ht="12" hidden="1" customHeight="1">
      <c r="A65" s="83" t="s">
        <v>93</v>
      </c>
      <c r="B65" s="83" t="s">
        <v>142</v>
      </c>
      <c r="C65" s="83">
        <v>2</v>
      </c>
      <c r="D65" s="84" t="s">
        <v>170</v>
      </c>
      <c r="G65" s="85"/>
      <c r="M65" s="92">
        <v>0.1</v>
      </c>
      <c r="N65" s="93">
        <v>0</v>
      </c>
      <c r="O65" s="93">
        <f t="shared" si="2"/>
        <v>120</v>
      </c>
      <c r="P65" s="93">
        <f t="shared" si="3"/>
        <v>0</v>
      </c>
      <c r="Q65" s="93">
        <f t="shared" si="4"/>
        <v>0</v>
      </c>
      <c r="R65" s="93">
        <f t="shared" si="5"/>
        <v>0</v>
      </c>
      <c r="S65" s="93">
        <f t="shared" si="0"/>
        <v>0</v>
      </c>
      <c r="T65" s="93">
        <f t="shared" si="1"/>
        <v>0</v>
      </c>
    </row>
    <row r="66" spans="1:20" ht="12" hidden="1" customHeight="1">
      <c r="A66" s="83" t="s">
        <v>93</v>
      </c>
      <c r="B66" s="83">
        <v>391</v>
      </c>
      <c r="C66" s="83">
        <v>1</v>
      </c>
      <c r="D66" s="84" t="s">
        <v>143</v>
      </c>
      <c r="G66" s="85"/>
      <c r="M66" s="92">
        <v>0.1</v>
      </c>
      <c r="N66" s="93">
        <v>0</v>
      </c>
      <c r="O66" s="93">
        <f t="shared" si="2"/>
        <v>120</v>
      </c>
      <c r="P66" s="93">
        <f t="shared" si="3"/>
        <v>0</v>
      </c>
      <c r="Q66" s="93">
        <f t="shared" si="4"/>
        <v>0</v>
      </c>
      <c r="R66" s="93">
        <f t="shared" si="5"/>
        <v>0</v>
      </c>
      <c r="S66" s="93">
        <f t="shared" si="0"/>
        <v>0</v>
      </c>
      <c r="T66" s="93">
        <f t="shared" si="1"/>
        <v>0</v>
      </c>
    </row>
    <row r="67" spans="1:20" ht="12" hidden="1" customHeight="1">
      <c r="A67" s="83" t="s">
        <v>93</v>
      </c>
      <c r="B67" s="83">
        <v>392</v>
      </c>
      <c r="C67" s="83">
        <v>1</v>
      </c>
      <c r="D67" s="84" t="s">
        <v>209</v>
      </c>
      <c r="G67" s="85"/>
      <c r="M67" s="92">
        <v>0.1</v>
      </c>
      <c r="N67" s="93">
        <v>0</v>
      </c>
      <c r="O67" s="93">
        <f t="shared" si="2"/>
        <v>120</v>
      </c>
      <c r="P67" s="93">
        <f t="shared" si="3"/>
        <v>0</v>
      </c>
      <c r="Q67" s="93">
        <f t="shared" si="4"/>
        <v>0</v>
      </c>
      <c r="R67" s="93">
        <f t="shared" si="5"/>
        <v>0</v>
      </c>
      <c r="S67" s="93">
        <f t="shared" si="0"/>
        <v>0</v>
      </c>
      <c r="T67" s="93">
        <f t="shared" si="1"/>
        <v>0</v>
      </c>
    </row>
    <row r="68" spans="1:20" ht="12" hidden="1" customHeight="1">
      <c r="A68" s="83" t="s">
        <v>93</v>
      </c>
      <c r="B68" s="83">
        <v>394</v>
      </c>
      <c r="C68" s="83">
        <v>1</v>
      </c>
      <c r="D68" s="84" t="s">
        <v>322</v>
      </c>
      <c r="G68" s="85"/>
      <c r="M68" s="92">
        <v>0.1</v>
      </c>
      <c r="N68" s="93">
        <v>0</v>
      </c>
      <c r="O68" s="93">
        <f t="shared" si="2"/>
        <v>120</v>
      </c>
      <c r="P68" s="93">
        <f t="shared" si="3"/>
        <v>0</v>
      </c>
      <c r="Q68" s="93">
        <f t="shared" si="4"/>
        <v>0</v>
      </c>
      <c r="R68" s="93">
        <f t="shared" si="5"/>
        <v>0</v>
      </c>
      <c r="S68" s="93">
        <f t="shared" si="0"/>
        <v>0</v>
      </c>
      <c r="T68" s="93">
        <f t="shared" si="1"/>
        <v>0</v>
      </c>
    </row>
    <row r="69" spans="1:20" ht="12" hidden="1" customHeight="1">
      <c r="A69" s="83" t="s">
        <v>93</v>
      </c>
      <c r="B69" s="83">
        <v>396</v>
      </c>
      <c r="C69" s="83">
        <v>1</v>
      </c>
      <c r="D69" s="84" t="s">
        <v>144</v>
      </c>
      <c r="G69" s="85"/>
      <c r="M69" s="92">
        <v>0.1</v>
      </c>
      <c r="N69" s="93">
        <v>0</v>
      </c>
      <c r="O69" s="93">
        <f t="shared" si="2"/>
        <v>120</v>
      </c>
      <c r="P69" s="93">
        <f t="shared" si="3"/>
        <v>0</v>
      </c>
      <c r="Q69" s="93">
        <f t="shared" si="4"/>
        <v>0</v>
      </c>
      <c r="R69" s="93">
        <f t="shared" si="5"/>
        <v>0</v>
      </c>
      <c r="S69" s="93">
        <f t="shared" si="0"/>
        <v>0</v>
      </c>
      <c r="T69" s="93">
        <f t="shared" si="1"/>
        <v>0</v>
      </c>
    </row>
    <row r="70" spans="1:20" ht="12" hidden="1" customHeight="1">
      <c r="A70" s="83" t="s">
        <v>93</v>
      </c>
      <c r="B70" s="83">
        <v>418</v>
      </c>
      <c r="C70" s="55">
        <v>1</v>
      </c>
      <c r="D70" s="49" t="s">
        <v>110</v>
      </c>
      <c r="G70" s="85"/>
      <c r="M70" s="92">
        <v>0.1</v>
      </c>
      <c r="N70" s="93">
        <v>0</v>
      </c>
      <c r="O70" s="93">
        <f t="shared" si="2"/>
        <v>120</v>
      </c>
      <c r="P70" s="93">
        <f t="shared" si="3"/>
        <v>0</v>
      </c>
      <c r="Q70" s="93">
        <f t="shared" si="4"/>
        <v>0</v>
      </c>
      <c r="R70" s="93">
        <f t="shared" si="5"/>
        <v>0</v>
      </c>
      <c r="S70" s="93">
        <f t="shared" si="0"/>
        <v>0</v>
      </c>
      <c r="T70" s="93">
        <f t="shared" si="1"/>
        <v>0</v>
      </c>
    </row>
    <row r="71" spans="1:20" ht="12" hidden="1" customHeight="1">
      <c r="A71" s="83" t="s">
        <v>93</v>
      </c>
      <c r="B71" s="83">
        <v>420</v>
      </c>
      <c r="C71" s="83">
        <v>1</v>
      </c>
      <c r="D71" s="84" t="s">
        <v>192</v>
      </c>
      <c r="G71" s="85"/>
      <c r="M71" s="92">
        <v>0.1</v>
      </c>
      <c r="N71" s="93">
        <v>0</v>
      </c>
      <c r="O71" s="93">
        <f t="shared" si="2"/>
        <v>120</v>
      </c>
      <c r="P71" s="93">
        <f t="shared" si="3"/>
        <v>0</v>
      </c>
      <c r="Q71" s="93">
        <f t="shared" si="4"/>
        <v>0</v>
      </c>
      <c r="R71" s="93">
        <f t="shared" si="5"/>
        <v>0</v>
      </c>
      <c r="S71" s="93">
        <f t="shared" si="0"/>
        <v>0</v>
      </c>
      <c r="T71" s="93">
        <f t="shared" si="1"/>
        <v>0</v>
      </c>
    </row>
    <row r="72" spans="1:20" ht="12" hidden="1" customHeight="1">
      <c r="A72" s="83" t="s">
        <v>93</v>
      </c>
      <c r="B72" s="83">
        <v>422</v>
      </c>
      <c r="C72" s="83">
        <v>1</v>
      </c>
      <c r="D72" s="84" t="s">
        <v>97</v>
      </c>
      <c r="G72" s="85"/>
      <c r="M72" s="92">
        <v>0.1</v>
      </c>
      <c r="N72" s="93">
        <v>0</v>
      </c>
      <c r="O72" s="93">
        <f t="shared" si="2"/>
        <v>120</v>
      </c>
      <c r="P72" s="93">
        <f t="shared" si="3"/>
        <v>0</v>
      </c>
      <c r="Q72" s="93">
        <f t="shared" si="4"/>
        <v>0</v>
      </c>
      <c r="R72" s="93">
        <f t="shared" si="5"/>
        <v>0</v>
      </c>
      <c r="S72" s="93">
        <f t="shared" si="0"/>
        <v>0</v>
      </c>
      <c r="T72" s="93">
        <f t="shared" si="1"/>
        <v>0</v>
      </c>
    </row>
    <row r="73" spans="1:20" ht="12" hidden="1" customHeight="1">
      <c r="A73" s="83" t="s">
        <v>93</v>
      </c>
      <c r="B73" s="83">
        <v>428</v>
      </c>
      <c r="C73" s="83">
        <v>1</v>
      </c>
      <c r="D73" s="84" t="s">
        <v>69</v>
      </c>
      <c r="G73" s="85"/>
      <c r="M73" s="92">
        <v>0.1</v>
      </c>
      <c r="N73" s="93">
        <v>0</v>
      </c>
      <c r="O73" s="93">
        <f t="shared" si="2"/>
        <v>120</v>
      </c>
      <c r="P73" s="93">
        <f t="shared" si="3"/>
        <v>0</v>
      </c>
      <c r="Q73" s="93">
        <f t="shared" si="4"/>
        <v>0</v>
      </c>
      <c r="R73" s="93">
        <f t="shared" si="5"/>
        <v>0</v>
      </c>
      <c r="S73" s="93">
        <f t="shared" si="0"/>
        <v>0</v>
      </c>
      <c r="T73" s="93">
        <f t="shared" si="1"/>
        <v>0</v>
      </c>
    </row>
    <row r="74" spans="1:20" ht="12" hidden="1" customHeight="1">
      <c r="A74" s="83" t="s">
        <v>93</v>
      </c>
      <c r="B74" s="83" t="s">
        <v>145</v>
      </c>
      <c r="C74" s="83">
        <v>3</v>
      </c>
      <c r="D74" s="84" t="s">
        <v>74</v>
      </c>
      <c r="E74" s="87"/>
      <c r="F74" s="88">
        <v>665</v>
      </c>
      <c r="G74" s="89">
        <v>37272</v>
      </c>
      <c r="H74" s="90" t="s">
        <v>367</v>
      </c>
      <c r="M74" s="92">
        <v>0.1</v>
      </c>
      <c r="N74" s="93">
        <v>0</v>
      </c>
      <c r="O74" s="93">
        <f t="shared" si="2"/>
        <v>120</v>
      </c>
      <c r="P74" s="93">
        <f t="shared" si="3"/>
        <v>0</v>
      </c>
      <c r="Q74" s="93">
        <f t="shared" si="4"/>
        <v>0</v>
      </c>
      <c r="R74" s="93">
        <f t="shared" si="5"/>
        <v>0</v>
      </c>
      <c r="S74" s="93">
        <f t="shared" si="0"/>
        <v>0</v>
      </c>
      <c r="T74" s="93">
        <f t="shared" si="1"/>
        <v>0</v>
      </c>
    </row>
    <row r="75" spans="1:20" ht="12" hidden="1" customHeight="1">
      <c r="A75" s="83" t="s">
        <v>93</v>
      </c>
      <c r="B75" s="83" t="s">
        <v>146</v>
      </c>
      <c r="C75" s="83">
        <v>2</v>
      </c>
      <c r="D75" s="84" t="s">
        <v>70</v>
      </c>
      <c r="G75" s="85"/>
      <c r="M75" s="92">
        <v>0.1</v>
      </c>
      <c r="N75" s="93">
        <v>0</v>
      </c>
      <c r="O75" s="93">
        <f t="shared" si="2"/>
        <v>120</v>
      </c>
      <c r="P75" s="93">
        <f t="shared" si="3"/>
        <v>0</v>
      </c>
      <c r="Q75" s="93">
        <f t="shared" si="4"/>
        <v>0</v>
      </c>
      <c r="R75" s="93">
        <f t="shared" si="5"/>
        <v>0</v>
      </c>
      <c r="S75" s="93">
        <f t="shared" si="0"/>
        <v>0</v>
      </c>
      <c r="T75" s="93">
        <f t="shared" si="1"/>
        <v>0</v>
      </c>
    </row>
    <row r="76" spans="1:20" ht="12" hidden="1" customHeight="1">
      <c r="A76" s="83" t="s">
        <v>93</v>
      </c>
      <c r="B76" s="83">
        <v>441</v>
      </c>
      <c r="C76" s="83">
        <v>1</v>
      </c>
      <c r="D76" s="84" t="s">
        <v>71</v>
      </c>
      <c r="G76" s="85"/>
      <c r="M76" s="92">
        <v>0.1</v>
      </c>
      <c r="N76" s="93">
        <v>0</v>
      </c>
      <c r="O76" s="93">
        <f t="shared" si="2"/>
        <v>120</v>
      </c>
      <c r="P76" s="93">
        <f t="shared" si="3"/>
        <v>0</v>
      </c>
      <c r="Q76" s="93">
        <f t="shared" si="4"/>
        <v>0</v>
      </c>
      <c r="R76" s="93">
        <f t="shared" si="5"/>
        <v>0</v>
      </c>
      <c r="S76" s="93">
        <f t="shared" si="0"/>
        <v>0</v>
      </c>
      <c r="T76" s="93">
        <f t="shared" si="1"/>
        <v>0</v>
      </c>
    </row>
    <row r="77" spans="1:20" ht="12" hidden="1" customHeight="1">
      <c r="A77" s="83" t="s">
        <v>93</v>
      </c>
      <c r="B77" s="83">
        <v>443</v>
      </c>
      <c r="C77" s="83">
        <v>1</v>
      </c>
      <c r="D77" s="84" t="s">
        <v>193</v>
      </c>
      <c r="G77" s="85"/>
      <c r="M77" s="92">
        <v>0.1</v>
      </c>
      <c r="N77" s="93">
        <v>0</v>
      </c>
      <c r="O77" s="93">
        <f t="shared" si="2"/>
        <v>120</v>
      </c>
      <c r="P77" s="93">
        <f t="shared" si="3"/>
        <v>0</v>
      </c>
      <c r="Q77" s="93">
        <f t="shared" si="4"/>
        <v>0</v>
      </c>
      <c r="R77" s="93">
        <f t="shared" si="5"/>
        <v>0</v>
      </c>
      <c r="S77" s="93">
        <f t="shared" si="0"/>
        <v>0</v>
      </c>
      <c r="T77" s="93">
        <f t="shared" si="1"/>
        <v>0</v>
      </c>
    </row>
    <row r="78" spans="1:20" ht="12" hidden="1" customHeight="1">
      <c r="A78" s="83" t="s">
        <v>93</v>
      </c>
      <c r="B78" s="83">
        <v>444</v>
      </c>
      <c r="C78" s="83">
        <v>1</v>
      </c>
      <c r="D78" s="84" t="s">
        <v>181</v>
      </c>
      <c r="G78" s="85"/>
      <c r="M78" s="92">
        <v>0.1</v>
      </c>
      <c r="N78" s="93">
        <v>0</v>
      </c>
      <c r="O78" s="93">
        <f t="shared" si="2"/>
        <v>120</v>
      </c>
      <c r="P78" s="93">
        <f t="shared" si="3"/>
        <v>0</v>
      </c>
      <c r="Q78" s="93">
        <f t="shared" si="4"/>
        <v>0</v>
      </c>
      <c r="R78" s="93">
        <f t="shared" si="5"/>
        <v>0</v>
      </c>
      <c r="S78" s="93">
        <f t="shared" si="0"/>
        <v>0</v>
      </c>
      <c r="T78" s="93">
        <f t="shared" si="1"/>
        <v>0</v>
      </c>
    </row>
    <row r="79" spans="1:20" ht="12" hidden="1" customHeight="1">
      <c r="A79" s="83" t="s">
        <v>93</v>
      </c>
      <c r="B79" s="83">
        <v>446</v>
      </c>
      <c r="C79" s="83">
        <v>1</v>
      </c>
      <c r="D79" s="84" t="s">
        <v>72</v>
      </c>
      <c r="G79" s="85"/>
      <c r="M79" s="92">
        <v>0.1</v>
      </c>
      <c r="N79" s="93">
        <v>0</v>
      </c>
      <c r="O79" s="93">
        <f t="shared" si="2"/>
        <v>120</v>
      </c>
      <c r="P79" s="93">
        <f t="shared" si="3"/>
        <v>0</v>
      </c>
      <c r="Q79" s="93">
        <f t="shared" si="4"/>
        <v>0</v>
      </c>
      <c r="R79" s="93">
        <f t="shared" si="5"/>
        <v>0</v>
      </c>
      <c r="S79" s="93">
        <f t="shared" si="0"/>
        <v>0</v>
      </c>
      <c r="T79" s="93">
        <f t="shared" si="1"/>
        <v>0</v>
      </c>
    </row>
    <row r="80" spans="1:20" ht="12" hidden="1" customHeight="1">
      <c r="A80" s="83" t="s">
        <v>93</v>
      </c>
      <c r="B80" s="83">
        <v>448</v>
      </c>
      <c r="C80" s="83">
        <v>1</v>
      </c>
      <c r="D80" s="84" t="s">
        <v>175</v>
      </c>
      <c r="G80" s="85"/>
      <c r="M80" s="92">
        <v>0.1</v>
      </c>
      <c r="N80" s="93">
        <v>0</v>
      </c>
      <c r="O80" s="93">
        <f t="shared" si="2"/>
        <v>120</v>
      </c>
      <c r="P80" s="93">
        <f t="shared" si="3"/>
        <v>0</v>
      </c>
      <c r="Q80" s="93">
        <f t="shared" si="4"/>
        <v>0</v>
      </c>
      <c r="R80" s="93">
        <f t="shared" si="5"/>
        <v>0</v>
      </c>
      <c r="S80" s="93">
        <f t="shared" si="0"/>
        <v>0</v>
      </c>
      <c r="T80" s="93">
        <f t="shared" si="1"/>
        <v>0</v>
      </c>
    </row>
    <row r="81" spans="1:20" ht="12" hidden="1" customHeight="1">
      <c r="A81" s="83" t="s">
        <v>93</v>
      </c>
      <c r="B81" s="83" t="s">
        <v>114</v>
      </c>
      <c r="C81" s="83">
        <v>2</v>
      </c>
      <c r="D81" s="84" t="s">
        <v>177</v>
      </c>
      <c r="G81" s="85"/>
      <c r="M81" s="92">
        <v>0.1</v>
      </c>
      <c r="N81" s="93">
        <v>0</v>
      </c>
      <c r="O81" s="93">
        <f t="shared" si="2"/>
        <v>120</v>
      </c>
      <c r="P81" s="93">
        <f t="shared" si="3"/>
        <v>0</v>
      </c>
      <c r="Q81" s="93">
        <f t="shared" si="4"/>
        <v>0</v>
      </c>
      <c r="R81" s="93">
        <f t="shared" si="5"/>
        <v>0</v>
      </c>
      <c r="S81" s="93">
        <f t="shared" si="0"/>
        <v>0</v>
      </c>
      <c r="T81" s="93">
        <f t="shared" si="1"/>
        <v>0</v>
      </c>
    </row>
    <row r="82" spans="1:20" ht="12" hidden="1" customHeight="1">
      <c r="A82" s="83" t="s">
        <v>93</v>
      </c>
      <c r="B82" s="83">
        <v>463</v>
      </c>
      <c r="C82" s="83">
        <v>1</v>
      </c>
      <c r="D82" s="84" t="s">
        <v>116</v>
      </c>
      <c r="G82" s="85"/>
      <c r="M82" s="92">
        <v>0.1</v>
      </c>
      <c r="N82" s="93">
        <v>0</v>
      </c>
      <c r="O82" s="93">
        <f t="shared" si="2"/>
        <v>120</v>
      </c>
      <c r="P82" s="93">
        <f t="shared" si="3"/>
        <v>0</v>
      </c>
      <c r="Q82" s="93">
        <f t="shared" si="4"/>
        <v>0</v>
      </c>
      <c r="R82" s="93">
        <f t="shared" si="5"/>
        <v>0</v>
      </c>
      <c r="S82" s="93">
        <f t="shared" si="0"/>
        <v>0</v>
      </c>
      <c r="T82" s="93">
        <f t="shared" si="1"/>
        <v>0</v>
      </c>
    </row>
    <row r="83" spans="1:20" ht="12" hidden="1" customHeight="1">
      <c r="A83" s="83" t="s">
        <v>93</v>
      </c>
      <c r="B83" s="83">
        <v>476</v>
      </c>
      <c r="C83" s="83">
        <v>1</v>
      </c>
      <c r="D83" s="84" t="s">
        <v>176</v>
      </c>
      <c r="G83" s="85"/>
      <c r="M83" s="92">
        <v>0.1</v>
      </c>
      <c r="N83" s="93">
        <v>0</v>
      </c>
      <c r="O83" s="93">
        <f t="shared" si="2"/>
        <v>120</v>
      </c>
      <c r="P83" s="93">
        <f t="shared" si="3"/>
        <v>0</v>
      </c>
      <c r="Q83" s="93">
        <f t="shared" si="4"/>
        <v>0</v>
      </c>
      <c r="R83" s="93">
        <f t="shared" si="5"/>
        <v>0</v>
      </c>
      <c r="S83" s="93">
        <f t="shared" si="0"/>
        <v>0</v>
      </c>
      <c r="T83" s="93">
        <f t="shared" si="1"/>
        <v>0</v>
      </c>
    </row>
    <row r="84" spans="1:20">
      <c r="A84" s="83" t="s">
        <v>93</v>
      </c>
      <c r="B84" s="83" t="s">
        <v>47</v>
      </c>
      <c r="C84" s="83">
        <v>2</v>
      </c>
      <c r="D84" s="84" t="s">
        <v>178</v>
      </c>
      <c r="E84" s="87" t="s">
        <v>350</v>
      </c>
      <c r="F84" s="88">
        <v>498</v>
      </c>
      <c r="G84" s="89">
        <v>37140</v>
      </c>
      <c r="H84" s="90" t="s">
        <v>369</v>
      </c>
      <c r="I84" s="64">
        <v>115.91</v>
      </c>
      <c r="J84" s="91" t="s">
        <v>374</v>
      </c>
      <c r="L84" s="42" t="s">
        <v>1862</v>
      </c>
      <c r="M84" s="92">
        <v>0.1</v>
      </c>
      <c r="N84" s="93">
        <v>0</v>
      </c>
      <c r="O84" s="93">
        <f t="shared" si="2"/>
        <v>120</v>
      </c>
      <c r="P84" s="93">
        <f t="shared" si="3"/>
        <v>0.96591666666666676</v>
      </c>
      <c r="Q84" s="93">
        <f t="shared" si="4"/>
        <v>0</v>
      </c>
      <c r="R84" s="93">
        <f t="shared" si="5"/>
        <v>115.91000000000001</v>
      </c>
      <c r="S84" s="93">
        <f t="shared" si="0"/>
        <v>115.91000000000001</v>
      </c>
      <c r="T84" s="93">
        <f t="shared" si="1"/>
        <v>0</v>
      </c>
    </row>
    <row r="85" spans="1:20" ht="12" hidden="1" customHeight="1">
      <c r="A85" s="83" t="s">
        <v>93</v>
      </c>
      <c r="B85" s="83">
        <v>483</v>
      </c>
      <c r="C85" s="83">
        <v>1</v>
      </c>
      <c r="D85" s="84" t="s">
        <v>177</v>
      </c>
      <c r="G85" s="85"/>
      <c r="M85" s="92">
        <v>0.1</v>
      </c>
      <c r="N85" s="93">
        <v>0</v>
      </c>
      <c r="O85" s="93">
        <f t="shared" si="2"/>
        <v>120</v>
      </c>
      <c r="P85" s="93">
        <f t="shared" si="3"/>
        <v>0</v>
      </c>
      <c r="Q85" s="93">
        <f t="shared" si="4"/>
        <v>0</v>
      </c>
      <c r="R85" s="93">
        <f t="shared" si="5"/>
        <v>0</v>
      </c>
      <c r="S85" s="93">
        <f t="shared" si="0"/>
        <v>0</v>
      </c>
      <c r="T85" s="93">
        <f t="shared" si="1"/>
        <v>0</v>
      </c>
    </row>
    <row r="86" spans="1:20">
      <c r="A86" s="83" t="s">
        <v>93</v>
      </c>
      <c r="B86" s="83">
        <v>484</v>
      </c>
      <c r="C86" s="83">
        <v>1</v>
      </c>
      <c r="D86" s="84" t="s">
        <v>153</v>
      </c>
      <c r="E86" s="87" t="s">
        <v>350</v>
      </c>
      <c r="F86" s="88">
        <v>1044</v>
      </c>
      <c r="G86" s="89">
        <v>37502</v>
      </c>
      <c r="H86" s="90" t="s">
        <v>370</v>
      </c>
      <c r="I86" s="64">
        <v>211.6</v>
      </c>
      <c r="J86" s="91" t="s">
        <v>470</v>
      </c>
      <c r="L86" s="42" t="s">
        <v>1862</v>
      </c>
      <c r="M86" s="92">
        <v>0.1</v>
      </c>
      <c r="N86" s="93">
        <v>0</v>
      </c>
      <c r="O86" s="93">
        <f t="shared" si="2"/>
        <v>120</v>
      </c>
      <c r="P86" s="93">
        <f t="shared" si="3"/>
        <v>1.7633333333333334</v>
      </c>
      <c r="Q86" s="93">
        <f t="shared" si="4"/>
        <v>0</v>
      </c>
      <c r="R86" s="93">
        <f t="shared" si="5"/>
        <v>211.60000000000002</v>
      </c>
      <c r="S86" s="93">
        <f t="shared" si="0"/>
        <v>211.60000000000002</v>
      </c>
      <c r="T86" s="93">
        <f t="shared" si="1"/>
        <v>0</v>
      </c>
    </row>
    <row r="87" spans="1:20" ht="12" hidden="1" customHeight="1">
      <c r="A87" s="83" t="s">
        <v>93</v>
      </c>
      <c r="B87" s="83">
        <v>485</v>
      </c>
      <c r="C87" s="83">
        <v>1</v>
      </c>
      <c r="D87" s="84" t="s">
        <v>20</v>
      </c>
      <c r="G87" s="85"/>
      <c r="M87" s="92">
        <v>0.1</v>
      </c>
      <c r="N87" s="93">
        <v>0</v>
      </c>
      <c r="O87" s="93">
        <f t="shared" si="2"/>
        <v>120</v>
      </c>
      <c r="P87" s="93">
        <f t="shared" si="3"/>
        <v>0</v>
      </c>
      <c r="Q87" s="93">
        <f t="shared" si="4"/>
        <v>0</v>
      </c>
      <c r="R87" s="93">
        <f t="shared" si="5"/>
        <v>0</v>
      </c>
      <c r="S87" s="93">
        <f t="shared" ref="S87:S150" si="6">+R87+Q87</f>
        <v>0</v>
      </c>
      <c r="T87" s="93">
        <f t="shared" ref="T87:T150" si="7">+I87-S87</f>
        <v>0</v>
      </c>
    </row>
    <row r="88" spans="1:20" ht="12" hidden="1" customHeight="1">
      <c r="A88" s="83" t="s">
        <v>93</v>
      </c>
      <c r="B88" s="83" t="s">
        <v>179</v>
      </c>
      <c r="C88" s="83">
        <v>2</v>
      </c>
      <c r="D88" s="84" t="s">
        <v>128</v>
      </c>
      <c r="G88" s="85"/>
      <c r="M88" s="92">
        <v>0.1</v>
      </c>
      <c r="N88" s="93">
        <v>0</v>
      </c>
      <c r="O88" s="93">
        <f t="shared" ref="O88:O105" si="8">10*12</f>
        <v>120</v>
      </c>
      <c r="P88" s="93">
        <f t="shared" ref="P88:P151" si="9">+I88*M88/12</f>
        <v>0</v>
      </c>
      <c r="Q88" s="93">
        <f t="shared" ref="Q88:Q151" si="10">+P88*N88</f>
        <v>0</v>
      </c>
      <c r="R88" s="93">
        <f t="shared" ref="R88:R151" si="11">+P88*O88</f>
        <v>0</v>
      </c>
      <c r="S88" s="93">
        <f t="shared" si="6"/>
        <v>0</v>
      </c>
      <c r="T88" s="93">
        <f t="shared" si="7"/>
        <v>0</v>
      </c>
    </row>
    <row r="89" spans="1:20" ht="12" hidden="1" customHeight="1">
      <c r="A89" s="83" t="s">
        <v>93</v>
      </c>
      <c r="B89" s="83">
        <v>493</v>
      </c>
      <c r="C89" s="83">
        <v>1</v>
      </c>
      <c r="D89" s="84" t="s">
        <v>154</v>
      </c>
      <c r="G89" s="85"/>
      <c r="M89" s="92">
        <v>0.1</v>
      </c>
      <c r="N89" s="93">
        <v>0</v>
      </c>
      <c r="O89" s="93">
        <f t="shared" si="8"/>
        <v>120</v>
      </c>
      <c r="P89" s="93">
        <f t="shared" si="9"/>
        <v>0</v>
      </c>
      <c r="Q89" s="93">
        <f t="shared" si="10"/>
        <v>0</v>
      </c>
      <c r="R89" s="93">
        <f t="shared" si="11"/>
        <v>0</v>
      </c>
      <c r="S89" s="93">
        <f t="shared" si="6"/>
        <v>0</v>
      </c>
      <c r="T89" s="93">
        <f t="shared" si="7"/>
        <v>0</v>
      </c>
    </row>
    <row r="90" spans="1:20">
      <c r="A90" s="83" t="s">
        <v>93</v>
      </c>
      <c r="B90" s="83" t="s">
        <v>180</v>
      </c>
      <c r="C90" s="83">
        <v>2</v>
      </c>
      <c r="D90" s="84" t="s">
        <v>113</v>
      </c>
      <c r="E90" s="90" t="s">
        <v>350</v>
      </c>
      <c r="F90" s="94">
        <v>718</v>
      </c>
      <c r="G90" s="89">
        <v>36678</v>
      </c>
      <c r="H90" s="90" t="s">
        <v>371</v>
      </c>
      <c r="I90" s="64">
        <v>458.36</v>
      </c>
      <c r="J90" s="91" t="s">
        <v>374</v>
      </c>
      <c r="L90" s="42" t="s">
        <v>1862</v>
      </c>
      <c r="M90" s="92">
        <v>0.1</v>
      </c>
      <c r="N90" s="93">
        <v>0</v>
      </c>
      <c r="O90" s="93">
        <f t="shared" si="8"/>
        <v>120</v>
      </c>
      <c r="P90" s="93">
        <f t="shared" si="9"/>
        <v>3.819666666666667</v>
      </c>
      <c r="Q90" s="93">
        <f t="shared" si="10"/>
        <v>0</v>
      </c>
      <c r="R90" s="93">
        <f t="shared" si="11"/>
        <v>458.36</v>
      </c>
      <c r="S90" s="93">
        <f t="shared" si="6"/>
        <v>458.36</v>
      </c>
      <c r="T90" s="93">
        <f t="shared" si="7"/>
        <v>0</v>
      </c>
    </row>
    <row r="91" spans="1:20">
      <c r="A91" s="83" t="s">
        <v>93</v>
      </c>
      <c r="B91" s="83">
        <v>527</v>
      </c>
      <c r="C91" s="83">
        <v>1</v>
      </c>
      <c r="D91" s="84" t="s">
        <v>339</v>
      </c>
      <c r="E91" s="87" t="s">
        <v>350</v>
      </c>
      <c r="F91" s="88">
        <v>1119</v>
      </c>
      <c r="G91" s="89">
        <v>37547</v>
      </c>
      <c r="H91" s="90">
        <v>478</v>
      </c>
      <c r="I91" s="64">
        <v>575</v>
      </c>
      <c r="J91" s="91" t="s">
        <v>471</v>
      </c>
      <c r="L91" s="42" t="s">
        <v>1862</v>
      </c>
      <c r="M91" s="92">
        <v>0.1</v>
      </c>
      <c r="N91" s="93">
        <v>0</v>
      </c>
      <c r="O91" s="93">
        <f t="shared" si="8"/>
        <v>120</v>
      </c>
      <c r="P91" s="93">
        <f t="shared" si="9"/>
        <v>4.791666666666667</v>
      </c>
      <c r="Q91" s="93">
        <f t="shared" si="10"/>
        <v>0</v>
      </c>
      <c r="R91" s="93">
        <f t="shared" si="11"/>
        <v>575</v>
      </c>
      <c r="S91" s="93">
        <f t="shared" si="6"/>
        <v>575</v>
      </c>
      <c r="T91" s="93">
        <f t="shared" si="7"/>
        <v>0</v>
      </c>
    </row>
    <row r="92" spans="1:20" ht="12" hidden="1" customHeight="1">
      <c r="A92" s="83" t="s">
        <v>93</v>
      </c>
      <c r="B92" s="83">
        <v>534</v>
      </c>
      <c r="C92" s="83">
        <v>1</v>
      </c>
      <c r="D92" s="84" t="s">
        <v>311</v>
      </c>
      <c r="G92" s="85"/>
      <c r="M92" s="92">
        <v>0.1</v>
      </c>
      <c r="N92" s="93">
        <v>0</v>
      </c>
      <c r="O92" s="93">
        <f t="shared" si="8"/>
        <v>120</v>
      </c>
      <c r="P92" s="93">
        <f t="shared" si="9"/>
        <v>0</v>
      </c>
      <c r="Q92" s="93">
        <f t="shared" si="10"/>
        <v>0</v>
      </c>
      <c r="R92" s="93">
        <f t="shared" si="11"/>
        <v>0</v>
      </c>
      <c r="S92" s="93">
        <f t="shared" si="6"/>
        <v>0</v>
      </c>
      <c r="T92" s="93">
        <f t="shared" si="7"/>
        <v>0</v>
      </c>
    </row>
    <row r="93" spans="1:20" ht="12" hidden="1" customHeight="1">
      <c r="A93" s="83" t="s">
        <v>93</v>
      </c>
      <c r="B93" s="83">
        <v>535</v>
      </c>
      <c r="C93" s="83">
        <v>1</v>
      </c>
      <c r="D93" s="84" t="s">
        <v>315</v>
      </c>
      <c r="G93" s="85"/>
      <c r="M93" s="92">
        <v>0.1</v>
      </c>
      <c r="N93" s="93">
        <v>0</v>
      </c>
      <c r="O93" s="93">
        <f t="shared" si="8"/>
        <v>120</v>
      </c>
      <c r="P93" s="93">
        <f t="shared" si="9"/>
        <v>0</v>
      </c>
      <c r="Q93" s="93">
        <f t="shared" si="10"/>
        <v>0</v>
      </c>
      <c r="R93" s="93">
        <f t="shared" si="11"/>
        <v>0</v>
      </c>
      <c r="S93" s="93">
        <f t="shared" si="6"/>
        <v>0</v>
      </c>
      <c r="T93" s="93">
        <f t="shared" si="7"/>
        <v>0</v>
      </c>
    </row>
    <row r="94" spans="1:20" ht="12" hidden="1" customHeight="1">
      <c r="A94" s="83" t="s">
        <v>93</v>
      </c>
      <c r="B94" s="83">
        <v>536</v>
      </c>
      <c r="C94" s="83">
        <v>1</v>
      </c>
      <c r="D94" s="84" t="s">
        <v>237</v>
      </c>
      <c r="G94" s="85"/>
      <c r="M94" s="92">
        <v>0.1</v>
      </c>
      <c r="N94" s="93">
        <v>0</v>
      </c>
      <c r="O94" s="93">
        <f t="shared" si="8"/>
        <v>120</v>
      </c>
      <c r="P94" s="93">
        <f t="shared" si="9"/>
        <v>0</v>
      </c>
      <c r="Q94" s="93">
        <f t="shared" si="10"/>
        <v>0</v>
      </c>
      <c r="R94" s="93">
        <f t="shared" si="11"/>
        <v>0</v>
      </c>
      <c r="S94" s="93">
        <f t="shared" si="6"/>
        <v>0</v>
      </c>
      <c r="T94" s="93">
        <f t="shared" si="7"/>
        <v>0</v>
      </c>
    </row>
    <row r="95" spans="1:20" ht="12" hidden="1" customHeight="1">
      <c r="A95" s="83" t="s">
        <v>93</v>
      </c>
      <c r="B95" s="83">
        <v>537</v>
      </c>
      <c r="C95" s="83">
        <v>1</v>
      </c>
      <c r="D95" s="84" t="s">
        <v>312</v>
      </c>
      <c r="G95" s="85"/>
      <c r="M95" s="92">
        <v>0.1</v>
      </c>
      <c r="N95" s="93">
        <v>0</v>
      </c>
      <c r="O95" s="93">
        <f t="shared" si="8"/>
        <v>120</v>
      </c>
      <c r="P95" s="93">
        <f t="shared" si="9"/>
        <v>0</v>
      </c>
      <c r="Q95" s="93">
        <f t="shared" si="10"/>
        <v>0</v>
      </c>
      <c r="R95" s="93">
        <f t="shared" si="11"/>
        <v>0</v>
      </c>
      <c r="S95" s="93">
        <f t="shared" si="6"/>
        <v>0</v>
      </c>
      <c r="T95" s="93">
        <f t="shared" si="7"/>
        <v>0</v>
      </c>
    </row>
    <row r="96" spans="1:20" ht="12" hidden="1" customHeight="1">
      <c r="A96" s="83" t="s">
        <v>93</v>
      </c>
      <c r="B96" s="83">
        <v>538</v>
      </c>
      <c r="C96" s="83">
        <v>1</v>
      </c>
      <c r="D96" s="84" t="s">
        <v>340</v>
      </c>
      <c r="G96" s="85"/>
      <c r="M96" s="92">
        <v>0.1</v>
      </c>
      <c r="N96" s="93">
        <v>0</v>
      </c>
      <c r="O96" s="93">
        <f t="shared" si="8"/>
        <v>120</v>
      </c>
      <c r="P96" s="93">
        <f t="shared" si="9"/>
        <v>0</v>
      </c>
      <c r="Q96" s="93">
        <f t="shared" si="10"/>
        <v>0</v>
      </c>
      <c r="R96" s="93">
        <f t="shared" si="11"/>
        <v>0</v>
      </c>
      <c r="S96" s="93">
        <f t="shared" si="6"/>
        <v>0</v>
      </c>
      <c r="T96" s="93">
        <f t="shared" si="7"/>
        <v>0</v>
      </c>
    </row>
    <row r="97" spans="1:20" ht="12" hidden="1" customHeight="1">
      <c r="A97" s="83" t="s">
        <v>93</v>
      </c>
      <c r="B97" s="83">
        <v>539</v>
      </c>
      <c r="C97" s="83">
        <v>1</v>
      </c>
      <c r="D97" s="84" t="s">
        <v>313</v>
      </c>
      <c r="G97" s="85"/>
      <c r="M97" s="92">
        <v>0.1</v>
      </c>
      <c r="N97" s="93">
        <v>0</v>
      </c>
      <c r="O97" s="93">
        <f t="shared" si="8"/>
        <v>120</v>
      </c>
      <c r="P97" s="93">
        <f t="shared" si="9"/>
        <v>0</v>
      </c>
      <c r="Q97" s="93">
        <f t="shared" si="10"/>
        <v>0</v>
      </c>
      <c r="R97" s="93">
        <f t="shared" si="11"/>
        <v>0</v>
      </c>
      <c r="S97" s="93">
        <f t="shared" si="6"/>
        <v>0</v>
      </c>
      <c r="T97" s="93">
        <f t="shared" si="7"/>
        <v>0</v>
      </c>
    </row>
    <row r="98" spans="1:20" ht="12" hidden="1" customHeight="1">
      <c r="A98" s="83" t="s">
        <v>93</v>
      </c>
      <c r="B98" s="83">
        <v>540</v>
      </c>
      <c r="C98" s="83">
        <v>1</v>
      </c>
      <c r="D98" s="84" t="s">
        <v>314</v>
      </c>
      <c r="G98" s="85"/>
      <c r="M98" s="92">
        <v>0.1</v>
      </c>
      <c r="N98" s="93">
        <v>0</v>
      </c>
      <c r="O98" s="93">
        <f t="shared" si="8"/>
        <v>120</v>
      </c>
      <c r="P98" s="93">
        <f t="shared" si="9"/>
        <v>0</v>
      </c>
      <c r="Q98" s="93">
        <f t="shared" si="10"/>
        <v>0</v>
      </c>
      <c r="R98" s="93">
        <f t="shared" si="11"/>
        <v>0</v>
      </c>
      <c r="S98" s="93">
        <f t="shared" si="6"/>
        <v>0</v>
      </c>
      <c r="T98" s="93">
        <f t="shared" si="7"/>
        <v>0</v>
      </c>
    </row>
    <row r="99" spans="1:20" ht="12" hidden="1" customHeight="1">
      <c r="A99" s="83" t="s">
        <v>93</v>
      </c>
      <c r="B99" s="83">
        <v>541</v>
      </c>
      <c r="C99" s="83">
        <v>1</v>
      </c>
      <c r="D99" s="84" t="s">
        <v>341</v>
      </c>
      <c r="G99" s="85"/>
      <c r="M99" s="92">
        <v>0.1</v>
      </c>
      <c r="N99" s="93">
        <v>0</v>
      </c>
      <c r="O99" s="93">
        <f t="shared" si="8"/>
        <v>120</v>
      </c>
      <c r="P99" s="93">
        <f t="shared" si="9"/>
        <v>0</v>
      </c>
      <c r="Q99" s="93">
        <f t="shared" si="10"/>
        <v>0</v>
      </c>
      <c r="R99" s="93">
        <f t="shared" si="11"/>
        <v>0</v>
      </c>
      <c r="S99" s="93">
        <f t="shared" si="6"/>
        <v>0</v>
      </c>
      <c r="T99" s="93">
        <f t="shared" si="7"/>
        <v>0</v>
      </c>
    </row>
    <row r="100" spans="1:20" ht="12" hidden="1" customHeight="1">
      <c r="A100" s="83" t="s">
        <v>93</v>
      </c>
      <c r="B100" s="83">
        <v>542</v>
      </c>
      <c r="C100" s="83">
        <v>1</v>
      </c>
      <c r="D100" s="84" t="s">
        <v>315</v>
      </c>
      <c r="G100" s="85"/>
      <c r="M100" s="92">
        <v>0.1</v>
      </c>
      <c r="N100" s="93">
        <v>0</v>
      </c>
      <c r="O100" s="93">
        <f t="shared" si="8"/>
        <v>120</v>
      </c>
      <c r="P100" s="93">
        <f t="shared" si="9"/>
        <v>0</v>
      </c>
      <c r="Q100" s="93">
        <f t="shared" si="10"/>
        <v>0</v>
      </c>
      <c r="R100" s="93">
        <f t="shared" si="11"/>
        <v>0</v>
      </c>
      <c r="S100" s="93">
        <f t="shared" si="6"/>
        <v>0</v>
      </c>
      <c r="T100" s="93">
        <f t="shared" si="7"/>
        <v>0</v>
      </c>
    </row>
    <row r="101" spans="1:20" ht="12" hidden="1" customHeight="1">
      <c r="A101" s="83" t="s">
        <v>93</v>
      </c>
      <c r="B101" s="83">
        <v>543</v>
      </c>
      <c r="C101" s="83">
        <v>1</v>
      </c>
      <c r="D101" s="84" t="s">
        <v>316</v>
      </c>
      <c r="G101" s="85"/>
      <c r="M101" s="92">
        <v>0.1</v>
      </c>
      <c r="N101" s="93">
        <v>0</v>
      </c>
      <c r="O101" s="93">
        <f t="shared" si="8"/>
        <v>120</v>
      </c>
      <c r="P101" s="93">
        <f t="shared" si="9"/>
        <v>0</v>
      </c>
      <c r="Q101" s="93">
        <f t="shared" si="10"/>
        <v>0</v>
      </c>
      <c r="R101" s="93">
        <f t="shared" si="11"/>
        <v>0</v>
      </c>
      <c r="S101" s="93">
        <f t="shared" si="6"/>
        <v>0</v>
      </c>
      <c r="T101" s="93">
        <f t="shared" si="7"/>
        <v>0</v>
      </c>
    </row>
    <row r="102" spans="1:20" ht="12" hidden="1" customHeight="1">
      <c r="A102" s="83" t="s">
        <v>93</v>
      </c>
      <c r="B102" s="83">
        <v>551</v>
      </c>
      <c r="C102" s="83">
        <v>1</v>
      </c>
      <c r="D102" s="84" t="s">
        <v>210</v>
      </c>
      <c r="G102" s="85"/>
      <c r="M102" s="92">
        <v>0.1</v>
      </c>
      <c r="N102" s="93">
        <v>0</v>
      </c>
      <c r="O102" s="93">
        <f t="shared" si="8"/>
        <v>120</v>
      </c>
      <c r="P102" s="93">
        <f t="shared" si="9"/>
        <v>0</v>
      </c>
      <c r="Q102" s="93">
        <f t="shared" si="10"/>
        <v>0</v>
      </c>
      <c r="R102" s="93">
        <f t="shared" si="11"/>
        <v>0</v>
      </c>
      <c r="S102" s="93">
        <f t="shared" si="6"/>
        <v>0</v>
      </c>
      <c r="T102" s="93">
        <f t="shared" si="7"/>
        <v>0</v>
      </c>
    </row>
    <row r="103" spans="1:20" ht="12" hidden="1" customHeight="1">
      <c r="A103" s="83" t="s">
        <v>93</v>
      </c>
      <c r="B103" s="83">
        <v>561</v>
      </c>
      <c r="C103" s="83">
        <v>1</v>
      </c>
      <c r="D103" s="84" t="s">
        <v>182</v>
      </c>
      <c r="G103" s="85"/>
      <c r="M103" s="92">
        <v>0.1</v>
      </c>
      <c r="N103" s="93">
        <v>0</v>
      </c>
      <c r="O103" s="93">
        <f t="shared" si="8"/>
        <v>120</v>
      </c>
      <c r="P103" s="93">
        <f t="shared" si="9"/>
        <v>0</v>
      </c>
      <c r="Q103" s="93">
        <f t="shared" si="10"/>
        <v>0</v>
      </c>
      <c r="R103" s="93">
        <f t="shared" si="11"/>
        <v>0</v>
      </c>
      <c r="S103" s="93">
        <f t="shared" si="6"/>
        <v>0</v>
      </c>
      <c r="T103" s="93">
        <f t="shared" si="7"/>
        <v>0</v>
      </c>
    </row>
    <row r="104" spans="1:20" ht="12" hidden="1" customHeight="1">
      <c r="A104" s="83" t="s">
        <v>93</v>
      </c>
      <c r="B104" s="83">
        <v>563</v>
      </c>
      <c r="C104" s="83">
        <v>1</v>
      </c>
      <c r="D104" s="84" t="s">
        <v>155</v>
      </c>
      <c r="G104" s="85"/>
      <c r="M104" s="92">
        <v>0.1</v>
      </c>
      <c r="N104" s="93">
        <v>0</v>
      </c>
      <c r="O104" s="93">
        <f t="shared" si="8"/>
        <v>120</v>
      </c>
      <c r="P104" s="93">
        <f t="shared" si="9"/>
        <v>0</v>
      </c>
      <c r="Q104" s="93">
        <f t="shared" si="10"/>
        <v>0</v>
      </c>
      <c r="R104" s="93">
        <f t="shared" si="11"/>
        <v>0</v>
      </c>
      <c r="S104" s="93">
        <f t="shared" si="6"/>
        <v>0</v>
      </c>
      <c r="T104" s="93">
        <f t="shared" si="7"/>
        <v>0</v>
      </c>
    </row>
    <row r="105" spans="1:20">
      <c r="A105" s="83" t="s">
        <v>93</v>
      </c>
      <c r="B105" s="83">
        <v>564</v>
      </c>
      <c r="C105" s="83">
        <v>1</v>
      </c>
      <c r="D105" s="84" t="s">
        <v>183</v>
      </c>
      <c r="E105" s="87" t="s">
        <v>350</v>
      </c>
      <c r="F105" s="88">
        <v>978</v>
      </c>
      <c r="G105" s="89">
        <v>37481</v>
      </c>
      <c r="H105" s="90" t="s">
        <v>372</v>
      </c>
      <c r="I105" s="64">
        <v>672.97</v>
      </c>
      <c r="L105" s="42" t="s">
        <v>1862</v>
      </c>
      <c r="M105" s="92">
        <v>0.1</v>
      </c>
      <c r="N105" s="93">
        <v>0</v>
      </c>
      <c r="O105" s="93">
        <f t="shared" si="8"/>
        <v>120</v>
      </c>
      <c r="P105" s="93">
        <f t="shared" si="9"/>
        <v>5.608083333333334</v>
      </c>
      <c r="Q105" s="93">
        <f t="shared" si="10"/>
        <v>0</v>
      </c>
      <c r="R105" s="93">
        <f t="shared" si="11"/>
        <v>672.97</v>
      </c>
      <c r="S105" s="93">
        <f t="shared" si="6"/>
        <v>672.97</v>
      </c>
      <c r="T105" s="93">
        <f t="shared" si="7"/>
        <v>0</v>
      </c>
    </row>
    <row r="106" spans="1:20" ht="12" hidden="1" customHeight="1">
      <c r="A106" s="83" t="s">
        <v>93</v>
      </c>
      <c r="B106" s="83">
        <v>565</v>
      </c>
      <c r="C106" s="83">
        <v>1</v>
      </c>
      <c r="D106" s="84" t="s">
        <v>184</v>
      </c>
      <c r="G106" s="85"/>
      <c r="M106" s="92">
        <v>0.1</v>
      </c>
      <c r="N106" s="93"/>
      <c r="O106" s="93"/>
      <c r="P106" s="93">
        <f t="shared" si="9"/>
        <v>0</v>
      </c>
      <c r="Q106" s="93">
        <f t="shared" si="10"/>
        <v>0</v>
      </c>
      <c r="R106" s="93">
        <f t="shared" si="11"/>
        <v>0</v>
      </c>
      <c r="S106" s="93">
        <f t="shared" si="6"/>
        <v>0</v>
      </c>
      <c r="T106" s="93">
        <f t="shared" si="7"/>
        <v>0</v>
      </c>
    </row>
    <row r="107" spans="1:20" ht="12" hidden="1" customHeight="1">
      <c r="A107" s="83" t="s">
        <v>93</v>
      </c>
      <c r="B107" s="83" t="s">
        <v>115</v>
      </c>
      <c r="C107" s="83">
        <v>2</v>
      </c>
      <c r="D107" s="84" t="s">
        <v>15</v>
      </c>
      <c r="G107" s="85"/>
      <c r="M107" s="92">
        <v>0.1</v>
      </c>
      <c r="N107" s="93"/>
      <c r="O107" s="93"/>
      <c r="P107" s="93">
        <f t="shared" si="9"/>
        <v>0</v>
      </c>
      <c r="Q107" s="93">
        <f t="shared" si="10"/>
        <v>0</v>
      </c>
      <c r="R107" s="93">
        <f t="shared" si="11"/>
        <v>0</v>
      </c>
      <c r="S107" s="93">
        <f t="shared" si="6"/>
        <v>0</v>
      </c>
      <c r="T107" s="93">
        <f t="shared" si="7"/>
        <v>0</v>
      </c>
    </row>
    <row r="108" spans="1:20" ht="12" hidden="1" customHeight="1">
      <c r="A108" s="83" t="s">
        <v>93</v>
      </c>
      <c r="B108" s="83" t="s">
        <v>186</v>
      </c>
      <c r="C108" s="83">
        <v>2</v>
      </c>
      <c r="D108" s="84" t="s">
        <v>170</v>
      </c>
      <c r="G108" s="85"/>
      <c r="M108" s="92">
        <v>0.1</v>
      </c>
      <c r="N108" s="93"/>
      <c r="O108" s="93"/>
      <c r="P108" s="93">
        <f t="shared" si="9"/>
        <v>0</v>
      </c>
      <c r="Q108" s="93">
        <f t="shared" si="10"/>
        <v>0</v>
      </c>
      <c r="R108" s="93">
        <f t="shared" si="11"/>
        <v>0</v>
      </c>
      <c r="S108" s="93">
        <f t="shared" si="6"/>
        <v>0</v>
      </c>
      <c r="T108" s="93">
        <f t="shared" si="7"/>
        <v>0</v>
      </c>
    </row>
    <row r="109" spans="1:20" ht="12" hidden="1" customHeight="1">
      <c r="A109" s="83" t="s">
        <v>93</v>
      </c>
      <c r="B109" s="83">
        <v>576</v>
      </c>
      <c r="C109" s="83">
        <v>1</v>
      </c>
      <c r="D109" s="84" t="s">
        <v>125</v>
      </c>
      <c r="G109" s="85"/>
      <c r="M109" s="92">
        <v>0.1</v>
      </c>
      <c r="N109" s="93"/>
      <c r="O109" s="93"/>
      <c r="P109" s="93">
        <f t="shared" si="9"/>
        <v>0</v>
      </c>
      <c r="Q109" s="93">
        <f t="shared" si="10"/>
        <v>0</v>
      </c>
      <c r="R109" s="93">
        <f t="shared" si="11"/>
        <v>0</v>
      </c>
      <c r="S109" s="93">
        <f t="shared" si="6"/>
        <v>0</v>
      </c>
      <c r="T109" s="93">
        <f t="shared" si="7"/>
        <v>0</v>
      </c>
    </row>
    <row r="110" spans="1:20" ht="18.75" customHeight="1">
      <c r="A110" s="83" t="s">
        <v>93</v>
      </c>
      <c r="B110" s="83">
        <v>577</v>
      </c>
      <c r="C110" s="83">
        <v>1</v>
      </c>
      <c r="D110" s="84" t="s">
        <v>173</v>
      </c>
      <c r="E110" s="87" t="s">
        <v>472</v>
      </c>
      <c r="F110" s="88">
        <v>4186</v>
      </c>
      <c r="G110" s="89">
        <v>39675</v>
      </c>
      <c r="H110" s="90" t="s">
        <v>373</v>
      </c>
      <c r="I110" s="64">
        <v>654.84</v>
      </c>
      <c r="L110" s="42" t="s">
        <v>1862</v>
      </c>
      <c r="M110" s="92">
        <v>0.1</v>
      </c>
      <c r="N110" s="93">
        <v>12</v>
      </c>
      <c r="O110" s="93">
        <f>4+12+12+12+12+12+12+12+12</f>
        <v>100</v>
      </c>
      <c r="P110" s="93">
        <f t="shared" si="9"/>
        <v>5.4570000000000007</v>
      </c>
      <c r="Q110" s="93">
        <f t="shared" si="10"/>
        <v>65.484000000000009</v>
      </c>
      <c r="R110" s="93">
        <f t="shared" si="11"/>
        <v>545.70000000000005</v>
      </c>
      <c r="S110" s="93">
        <f t="shared" si="6"/>
        <v>611.18400000000008</v>
      </c>
      <c r="T110" s="93">
        <f t="shared" si="7"/>
        <v>43.655999999999949</v>
      </c>
    </row>
    <row r="111" spans="1:20" ht="12" hidden="1" customHeight="1">
      <c r="A111" s="83" t="s">
        <v>93</v>
      </c>
      <c r="B111" s="83">
        <v>578</v>
      </c>
      <c r="C111" s="55">
        <v>1</v>
      </c>
      <c r="D111" s="49" t="s">
        <v>198</v>
      </c>
      <c r="G111" s="85"/>
      <c r="M111" s="92">
        <v>0.1</v>
      </c>
      <c r="N111" s="93"/>
      <c r="O111" s="93"/>
      <c r="P111" s="93">
        <f t="shared" si="9"/>
        <v>0</v>
      </c>
      <c r="Q111" s="93">
        <f t="shared" si="10"/>
        <v>0</v>
      </c>
      <c r="R111" s="93">
        <f t="shared" si="11"/>
        <v>0</v>
      </c>
      <c r="S111" s="93">
        <f t="shared" si="6"/>
        <v>0</v>
      </c>
      <c r="T111" s="93">
        <f t="shared" si="7"/>
        <v>0</v>
      </c>
    </row>
    <row r="112" spans="1:20" ht="12" hidden="1" customHeight="1">
      <c r="A112" s="83" t="s">
        <v>93</v>
      </c>
      <c r="B112" s="83">
        <v>579</v>
      </c>
      <c r="C112" s="83">
        <v>1</v>
      </c>
      <c r="D112" s="84" t="s">
        <v>96</v>
      </c>
      <c r="G112" s="85"/>
      <c r="M112" s="92">
        <v>0.1</v>
      </c>
      <c r="N112" s="93"/>
      <c r="O112" s="93"/>
      <c r="P112" s="93">
        <f t="shared" si="9"/>
        <v>0</v>
      </c>
      <c r="Q112" s="93">
        <f t="shared" si="10"/>
        <v>0</v>
      </c>
      <c r="R112" s="93">
        <f t="shared" si="11"/>
        <v>0</v>
      </c>
      <c r="S112" s="93">
        <f t="shared" si="6"/>
        <v>0</v>
      </c>
      <c r="T112" s="93">
        <f t="shared" si="7"/>
        <v>0</v>
      </c>
    </row>
    <row r="113" spans="1:20" ht="12" hidden="1" customHeight="1">
      <c r="A113" s="83" t="s">
        <v>93</v>
      </c>
      <c r="B113" s="83">
        <v>581</v>
      </c>
      <c r="C113" s="83">
        <v>1</v>
      </c>
      <c r="D113" s="84" t="s">
        <v>187</v>
      </c>
      <c r="G113" s="85"/>
      <c r="M113" s="92">
        <v>0.1</v>
      </c>
      <c r="N113" s="93"/>
      <c r="O113" s="93"/>
      <c r="P113" s="93">
        <f t="shared" si="9"/>
        <v>0</v>
      </c>
      <c r="Q113" s="93">
        <f t="shared" si="10"/>
        <v>0</v>
      </c>
      <c r="R113" s="93">
        <f t="shared" si="11"/>
        <v>0</v>
      </c>
      <c r="S113" s="93">
        <f t="shared" si="6"/>
        <v>0</v>
      </c>
      <c r="T113" s="93">
        <f t="shared" si="7"/>
        <v>0</v>
      </c>
    </row>
    <row r="114" spans="1:20" ht="12" hidden="1" customHeight="1">
      <c r="A114" s="83" t="s">
        <v>93</v>
      </c>
      <c r="B114" s="83" t="s">
        <v>188</v>
      </c>
      <c r="C114" s="83">
        <v>2</v>
      </c>
      <c r="D114" s="84" t="s">
        <v>177</v>
      </c>
      <c r="G114" s="85"/>
      <c r="M114" s="92">
        <v>0.1</v>
      </c>
      <c r="N114" s="93"/>
      <c r="O114" s="93"/>
      <c r="P114" s="93">
        <f t="shared" si="9"/>
        <v>0</v>
      </c>
      <c r="Q114" s="93">
        <f t="shared" si="10"/>
        <v>0</v>
      </c>
      <c r="R114" s="93">
        <f t="shared" si="11"/>
        <v>0</v>
      </c>
      <c r="S114" s="93">
        <f t="shared" si="6"/>
        <v>0</v>
      </c>
      <c r="T114" s="93">
        <f t="shared" si="7"/>
        <v>0</v>
      </c>
    </row>
    <row r="115" spans="1:20" ht="12" hidden="1" customHeight="1">
      <c r="A115" s="83" t="s">
        <v>93</v>
      </c>
      <c r="B115" s="83" t="s">
        <v>238</v>
      </c>
      <c r="C115" s="83">
        <v>2</v>
      </c>
      <c r="D115" s="84" t="s">
        <v>98</v>
      </c>
      <c r="G115" s="85"/>
      <c r="M115" s="92">
        <v>0.1</v>
      </c>
      <c r="N115" s="93"/>
      <c r="O115" s="93"/>
      <c r="P115" s="93">
        <f t="shared" si="9"/>
        <v>0</v>
      </c>
      <c r="Q115" s="93">
        <f t="shared" si="10"/>
        <v>0</v>
      </c>
      <c r="R115" s="93">
        <f t="shared" si="11"/>
        <v>0</v>
      </c>
      <c r="S115" s="93">
        <f t="shared" si="6"/>
        <v>0</v>
      </c>
      <c r="T115" s="93">
        <f t="shared" si="7"/>
        <v>0</v>
      </c>
    </row>
    <row r="116" spans="1:20" ht="12" hidden="1" customHeight="1">
      <c r="A116" s="83" t="s">
        <v>93</v>
      </c>
      <c r="B116" s="83">
        <v>594</v>
      </c>
      <c r="C116" s="83">
        <v>1</v>
      </c>
      <c r="D116" s="84" t="s">
        <v>210</v>
      </c>
      <c r="G116" s="85"/>
      <c r="M116" s="92">
        <v>0.1</v>
      </c>
      <c r="N116" s="93"/>
      <c r="O116" s="93"/>
      <c r="P116" s="93">
        <f t="shared" si="9"/>
        <v>0</v>
      </c>
      <c r="Q116" s="93">
        <f t="shared" si="10"/>
        <v>0</v>
      </c>
      <c r="R116" s="93">
        <f t="shared" si="11"/>
        <v>0</v>
      </c>
      <c r="S116" s="93">
        <f t="shared" si="6"/>
        <v>0</v>
      </c>
      <c r="T116" s="93">
        <f t="shared" si="7"/>
        <v>0</v>
      </c>
    </row>
    <row r="117" spans="1:20" ht="12" hidden="1" customHeight="1">
      <c r="A117" s="83" t="s">
        <v>93</v>
      </c>
      <c r="B117" s="83" t="s">
        <v>239</v>
      </c>
      <c r="C117" s="83">
        <v>3</v>
      </c>
      <c r="D117" s="84" t="s">
        <v>95</v>
      </c>
      <c r="G117" s="85"/>
      <c r="M117" s="92">
        <v>0.1</v>
      </c>
      <c r="N117" s="93"/>
      <c r="O117" s="93"/>
      <c r="P117" s="93">
        <f t="shared" si="9"/>
        <v>0</v>
      </c>
      <c r="Q117" s="93">
        <f t="shared" si="10"/>
        <v>0</v>
      </c>
      <c r="R117" s="93">
        <f t="shared" si="11"/>
        <v>0</v>
      </c>
      <c r="S117" s="93">
        <f t="shared" si="6"/>
        <v>0</v>
      </c>
      <c r="T117" s="93">
        <f t="shared" si="7"/>
        <v>0</v>
      </c>
    </row>
    <row r="118" spans="1:20">
      <c r="A118" s="83" t="s">
        <v>93</v>
      </c>
      <c r="B118" s="83" t="s">
        <v>240</v>
      </c>
      <c r="C118" s="83">
        <v>7</v>
      </c>
      <c r="D118" s="84" t="s">
        <v>75</v>
      </c>
      <c r="E118" s="87" t="s">
        <v>350</v>
      </c>
      <c r="F118" s="88">
        <v>1890</v>
      </c>
      <c r="G118" s="89">
        <v>38106</v>
      </c>
      <c r="H118" s="90">
        <v>23977</v>
      </c>
      <c r="I118" s="64">
        <v>759</v>
      </c>
      <c r="J118" s="91" t="s">
        <v>359</v>
      </c>
      <c r="L118" s="42" t="s">
        <v>1862</v>
      </c>
      <c r="M118" s="92">
        <v>0.1</v>
      </c>
      <c r="N118" s="93">
        <v>0</v>
      </c>
      <c r="O118" s="93">
        <v>120</v>
      </c>
      <c r="P118" s="93">
        <f t="shared" si="9"/>
        <v>6.3250000000000002</v>
      </c>
      <c r="Q118" s="93">
        <f t="shared" si="10"/>
        <v>0</v>
      </c>
      <c r="R118" s="93">
        <f t="shared" si="11"/>
        <v>759</v>
      </c>
      <c r="S118" s="93">
        <f t="shared" si="6"/>
        <v>759</v>
      </c>
      <c r="T118" s="93">
        <f t="shared" si="7"/>
        <v>0</v>
      </c>
    </row>
    <row r="119" spans="1:20" ht="12" hidden="1" customHeight="1">
      <c r="A119" s="83" t="s">
        <v>93</v>
      </c>
      <c r="B119" s="83">
        <v>619</v>
      </c>
      <c r="C119" s="83">
        <v>1</v>
      </c>
      <c r="D119" s="84" t="s">
        <v>106</v>
      </c>
      <c r="G119" s="85"/>
      <c r="M119" s="92">
        <v>0.1</v>
      </c>
      <c r="N119" s="93"/>
      <c r="O119" s="93"/>
      <c r="P119" s="93">
        <f t="shared" si="9"/>
        <v>0</v>
      </c>
      <c r="Q119" s="93">
        <f t="shared" si="10"/>
        <v>0</v>
      </c>
      <c r="R119" s="93">
        <f t="shared" si="11"/>
        <v>0</v>
      </c>
      <c r="S119" s="93">
        <f t="shared" si="6"/>
        <v>0</v>
      </c>
      <c r="T119" s="93">
        <f t="shared" si="7"/>
        <v>0</v>
      </c>
    </row>
    <row r="120" spans="1:20" ht="12" hidden="1" customHeight="1">
      <c r="A120" s="83" t="s">
        <v>93</v>
      </c>
      <c r="B120" s="83">
        <v>620</v>
      </c>
      <c r="C120" s="83">
        <v>1</v>
      </c>
      <c r="D120" s="84" t="s">
        <v>156</v>
      </c>
      <c r="E120" s="87"/>
      <c r="F120" s="88">
        <v>2387</v>
      </c>
      <c r="G120" s="89">
        <v>38476</v>
      </c>
      <c r="H120" s="90">
        <v>13254</v>
      </c>
      <c r="M120" s="92">
        <v>0.1</v>
      </c>
      <c r="N120" s="93"/>
      <c r="O120" s="93"/>
      <c r="P120" s="93">
        <f t="shared" si="9"/>
        <v>0</v>
      </c>
      <c r="Q120" s="93">
        <f t="shared" si="10"/>
        <v>0</v>
      </c>
      <c r="R120" s="93">
        <f t="shared" si="11"/>
        <v>0</v>
      </c>
      <c r="S120" s="93">
        <f t="shared" si="6"/>
        <v>0</v>
      </c>
      <c r="T120" s="93">
        <f t="shared" si="7"/>
        <v>0</v>
      </c>
    </row>
    <row r="121" spans="1:20" ht="12" hidden="1" customHeight="1">
      <c r="A121" s="83" t="s">
        <v>93</v>
      </c>
      <c r="B121" s="83">
        <v>625</v>
      </c>
      <c r="C121" s="83">
        <v>1</v>
      </c>
      <c r="D121" s="84" t="s">
        <v>90</v>
      </c>
      <c r="G121" s="85"/>
      <c r="M121" s="92">
        <v>0.1</v>
      </c>
      <c r="N121" s="93"/>
      <c r="O121" s="93"/>
      <c r="P121" s="93">
        <f t="shared" si="9"/>
        <v>0</v>
      </c>
      <c r="Q121" s="93">
        <f t="shared" si="10"/>
        <v>0</v>
      </c>
      <c r="R121" s="93">
        <f t="shared" si="11"/>
        <v>0</v>
      </c>
      <c r="S121" s="93">
        <f t="shared" si="6"/>
        <v>0</v>
      </c>
      <c r="T121" s="93">
        <f t="shared" si="7"/>
        <v>0</v>
      </c>
    </row>
    <row r="122" spans="1:20" ht="12" hidden="1" customHeight="1">
      <c r="A122" s="83" t="s">
        <v>93</v>
      </c>
      <c r="B122" s="95" t="s">
        <v>52</v>
      </c>
      <c r="C122" s="83">
        <v>3</v>
      </c>
      <c r="D122" s="84" t="s">
        <v>76</v>
      </c>
      <c r="G122" s="85"/>
      <c r="M122" s="92">
        <v>0.1</v>
      </c>
      <c r="N122" s="93"/>
      <c r="O122" s="93"/>
      <c r="P122" s="93">
        <f t="shared" si="9"/>
        <v>0</v>
      </c>
      <c r="Q122" s="93">
        <f t="shared" si="10"/>
        <v>0</v>
      </c>
      <c r="R122" s="93">
        <f t="shared" si="11"/>
        <v>0</v>
      </c>
      <c r="S122" s="93">
        <f t="shared" si="6"/>
        <v>0</v>
      </c>
      <c r="T122" s="93">
        <f t="shared" si="7"/>
        <v>0</v>
      </c>
    </row>
    <row r="123" spans="1:20" ht="12" hidden="1" customHeight="1">
      <c r="A123" s="83" t="s">
        <v>93</v>
      </c>
      <c r="B123" s="83" t="s">
        <v>211</v>
      </c>
      <c r="C123" s="83">
        <v>2</v>
      </c>
      <c r="D123" s="84" t="s">
        <v>98</v>
      </c>
      <c r="G123" s="85"/>
      <c r="M123" s="92">
        <v>0.1</v>
      </c>
      <c r="N123" s="93"/>
      <c r="O123" s="93"/>
      <c r="P123" s="93">
        <f t="shared" si="9"/>
        <v>0</v>
      </c>
      <c r="Q123" s="93">
        <f t="shared" si="10"/>
        <v>0</v>
      </c>
      <c r="R123" s="93">
        <f t="shared" si="11"/>
        <v>0</v>
      </c>
      <c r="S123" s="93">
        <f t="shared" si="6"/>
        <v>0</v>
      </c>
      <c r="T123" s="93">
        <f t="shared" si="7"/>
        <v>0</v>
      </c>
    </row>
    <row r="124" spans="1:20" ht="12" hidden="1" customHeight="1">
      <c r="A124" s="83" t="s">
        <v>93</v>
      </c>
      <c r="B124" s="83">
        <v>637</v>
      </c>
      <c r="C124" s="83">
        <v>1</v>
      </c>
      <c r="D124" s="84" t="s">
        <v>96</v>
      </c>
      <c r="G124" s="85"/>
      <c r="M124" s="92">
        <v>0.1</v>
      </c>
      <c r="N124" s="93"/>
      <c r="O124" s="93"/>
      <c r="P124" s="93">
        <f t="shared" si="9"/>
        <v>0</v>
      </c>
      <c r="Q124" s="93">
        <f t="shared" si="10"/>
        <v>0</v>
      </c>
      <c r="R124" s="93">
        <f t="shared" si="11"/>
        <v>0</v>
      </c>
      <c r="S124" s="93">
        <f t="shared" si="6"/>
        <v>0</v>
      </c>
      <c r="T124" s="93">
        <f t="shared" si="7"/>
        <v>0</v>
      </c>
    </row>
    <row r="125" spans="1:20" ht="12" hidden="1" customHeight="1">
      <c r="A125" s="83" t="s">
        <v>93</v>
      </c>
      <c r="B125" s="83">
        <v>638</v>
      </c>
      <c r="C125" s="83">
        <v>1</v>
      </c>
      <c r="D125" s="84" t="s">
        <v>189</v>
      </c>
      <c r="G125" s="85"/>
      <c r="M125" s="92">
        <v>0.1</v>
      </c>
      <c r="N125" s="93"/>
      <c r="O125" s="93"/>
      <c r="P125" s="93">
        <f t="shared" si="9"/>
        <v>0</v>
      </c>
      <c r="Q125" s="93">
        <f t="shared" si="10"/>
        <v>0</v>
      </c>
      <c r="R125" s="93">
        <f t="shared" si="11"/>
        <v>0</v>
      </c>
      <c r="S125" s="93">
        <f t="shared" si="6"/>
        <v>0</v>
      </c>
      <c r="T125" s="93">
        <f t="shared" si="7"/>
        <v>0</v>
      </c>
    </row>
    <row r="126" spans="1:20" ht="12" hidden="1" customHeight="1">
      <c r="A126" s="83" t="s">
        <v>93</v>
      </c>
      <c r="B126" s="83">
        <v>640</v>
      </c>
      <c r="C126" s="83">
        <v>1</v>
      </c>
      <c r="D126" s="84" t="s">
        <v>99</v>
      </c>
      <c r="G126" s="85"/>
      <c r="M126" s="92">
        <v>0.1</v>
      </c>
      <c r="N126" s="93"/>
      <c r="O126" s="93"/>
      <c r="P126" s="93">
        <f t="shared" si="9"/>
        <v>0</v>
      </c>
      <c r="Q126" s="93">
        <f t="shared" si="10"/>
        <v>0</v>
      </c>
      <c r="R126" s="93">
        <f t="shared" si="11"/>
        <v>0</v>
      </c>
      <c r="S126" s="93">
        <f t="shared" si="6"/>
        <v>0</v>
      </c>
      <c r="T126" s="93">
        <f t="shared" si="7"/>
        <v>0</v>
      </c>
    </row>
    <row r="127" spans="1:20">
      <c r="A127" s="83" t="s">
        <v>93</v>
      </c>
      <c r="B127" s="83" t="s">
        <v>150</v>
      </c>
      <c r="C127" s="83">
        <v>3</v>
      </c>
      <c r="D127" s="84" t="s">
        <v>74</v>
      </c>
      <c r="E127" s="87" t="s">
        <v>350</v>
      </c>
      <c r="F127" s="88">
        <v>434</v>
      </c>
      <c r="G127" s="89">
        <v>37091</v>
      </c>
      <c r="H127" s="90" t="s">
        <v>375</v>
      </c>
      <c r="I127" s="64">
        <v>620.75</v>
      </c>
      <c r="J127" s="91" t="s">
        <v>374</v>
      </c>
      <c r="L127" s="42" t="s">
        <v>1862</v>
      </c>
      <c r="M127" s="92">
        <v>0.1</v>
      </c>
      <c r="N127" s="93">
        <v>0</v>
      </c>
      <c r="O127" s="93">
        <v>120</v>
      </c>
      <c r="P127" s="93">
        <f t="shared" si="9"/>
        <v>5.1729166666666666</v>
      </c>
      <c r="Q127" s="93">
        <f t="shared" si="10"/>
        <v>0</v>
      </c>
      <c r="R127" s="93">
        <f t="shared" si="11"/>
        <v>620.75</v>
      </c>
      <c r="S127" s="93">
        <f t="shared" si="6"/>
        <v>620.75</v>
      </c>
      <c r="T127" s="93">
        <f t="shared" si="7"/>
        <v>0</v>
      </c>
    </row>
    <row r="128" spans="1:20" ht="12" hidden="1" customHeight="1">
      <c r="A128" s="83" t="s">
        <v>93</v>
      </c>
      <c r="B128" s="83" t="s">
        <v>66</v>
      </c>
      <c r="C128" s="96">
        <v>42</v>
      </c>
      <c r="D128" s="84" t="s">
        <v>320</v>
      </c>
      <c r="G128" s="85"/>
      <c r="N128" s="93"/>
      <c r="O128" s="93"/>
      <c r="P128" s="93">
        <f t="shared" si="9"/>
        <v>0</v>
      </c>
      <c r="Q128" s="93">
        <f t="shared" si="10"/>
        <v>0</v>
      </c>
      <c r="R128" s="93">
        <f t="shared" si="11"/>
        <v>0</v>
      </c>
      <c r="S128" s="93">
        <f t="shared" si="6"/>
        <v>0</v>
      </c>
      <c r="T128" s="93">
        <f t="shared" si="7"/>
        <v>0</v>
      </c>
    </row>
    <row r="129" spans="1:20" ht="12" hidden="1" customHeight="1">
      <c r="A129" s="83" t="s">
        <v>93</v>
      </c>
      <c r="B129" s="83" t="s">
        <v>338</v>
      </c>
      <c r="C129" s="83">
        <v>2</v>
      </c>
      <c r="D129" s="84" t="s">
        <v>318</v>
      </c>
      <c r="G129" s="85"/>
      <c r="N129" s="93"/>
      <c r="O129" s="93"/>
      <c r="P129" s="93">
        <f t="shared" si="9"/>
        <v>0</v>
      </c>
      <c r="Q129" s="93">
        <f t="shared" si="10"/>
        <v>0</v>
      </c>
      <c r="R129" s="93">
        <f t="shared" si="11"/>
        <v>0</v>
      </c>
      <c r="S129" s="93">
        <f t="shared" si="6"/>
        <v>0</v>
      </c>
      <c r="T129" s="93">
        <f t="shared" si="7"/>
        <v>0</v>
      </c>
    </row>
    <row r="130" spans="1:20" ht="12" hidden="1" customHeight="1">
      <c r="A130" s="83" t="s">
        <v>93</v>
      </c>
      <c r="B130" s="83">
        <v>704</v>
      </c>
      <c r="C130" s="83">
        <v>1</v>
      </c>
      <c r="D130" s="84" t="s">
        <v>189</v>
      </c>
      <c r="G130" s="85"/>
      <c r="N130" s="93"/>
      <c r="O130" s="93"/>
      <c r="P130" s="93">
        <f t="shared" si="9"/>
        <v>0</v>
      </c>
      <c r="Q130" s="93">
        <f t="shared" si="10"/>
        <v>0</v>
      </c>
      <c r="R130" s="93">
        <f t="shared" si="11"/>
        <v>0</v>
      </c>
      <c r="S130" s="93">
        <f t="shared" si="6"/>
        <v>0</v>
      </c>
      <c r="T130" s="93">
        <f t="shared" si="7"/>
        <v>0</v>
      </c>
    </row>
    <row r="131" spans="1:20" ht="12" hidden="1" customHeight="1">
      <c r="A131" s="83" t="s">
        <v>93</v>
      </c>
      <c r="B131" s="83">
        <v>707</v>
      </c>
      <c r="C131" s="83">
        <v>1</v>
      </c>
      <c r="D131" s="84" t="s">
        <v>95</v>
      </c>
      <c r="G131" s="85"/>
      <c r="N131" s="93"/>
      <c r="O131" s="93"/>
      <c r="P131" s="93">
        <f t="shared" si="9"/>
        <v>0</v>
      </c>
      <c r="Q131" s="93">
        <f t="shared" si="10"/>
        <v>0</v>
      </c>
      <c r="R131" s="93">
        <f t="shared" si="11"/>
        <v>0</v>
      </c>
      <c r="S131" s="93">
        <f t="shared" si="6"/>
        <v>0</v>
      </c>
      <c r="T131" s="93">
        <f t="shared" si="7"/>
        <v>0</v>
      </c>
    </row>
    <row r="132" spans="1:20" ht="12" hidden="1" customHeight="1">
      <c r="A132" s="83" t="s">
        <v>93</v>
      </c>
      <c r="B132" s="95" t="s">
        <v>241</v>
      </c>
      <c r="C132" s="83">
        <v>14</v>
      </c>
      <c r="D132" s="84" t="s">
        <v>97</v>
      </c>
      <c r="G132" s="85"/>
      <c r="N132" s="93"/>
      <c r="O132" s="93"/>
      <c r="P132" s="93">
        <f t="shared" si="9"/>
        <v>0</v>
      </c>
      <c r="Q132" s="93">
        <f t="shared" si="10"/>
        <v>0</v>
      </c>
      <c r="R132" s="93">
        <f t="shared" si="11"/>
        <v>0</v>
      </c>
      <c r="S132" s="93">
        <f t="shared" si="6"/>
        <v>0</v>
      </c>
      <c r="T132" s="93">
        <f t="shared" si="7"/>
        <v>0</v>
      </c>
    </row>
    <row r="133" spans="1:20" ht="12" hidden="1" customHeight="1">
      <c r="A133" s="83" t="s">
        <v>93</v>
      </c>
      <c r="B133" s="83" t="s">
        <v>212</v>
      </c>
      <c r="C133" s="83">
        <v>3</v>
      </c>
      <c r="D133" s="84" t="s">
        <v>96</v>
      </c>
      <c r="G133" s="85"/>
      <c r="N133" s="93"/>
      <c r="O133" s="93"/>
      <c r="P133" s="93">
        <f t="shared" si="9"/>
        <v>0</v>
      </c>
      <c r="Q133" s="93">
        <f t="shared" si="10"/>
        <v>0</v>
      </c>
      <c r="R133" s="93">
        <f t="shared" si="11"/>
        <v>0</v>
      </c>
      <c r="S133" s="93">
        <f t="shared" si="6"/>
        <v>0</v>
      </c>
      <c r="T133" s="93">
        <f t="shared" si="7"/>
        <v>0</v>
      </c>
    </row>
    <row r="134" spans="1:20" ht="12" hidden="1" customHeight="1">
      <c r="A134" s="83" t="s">
        <v>93</v>
      </c>
      <c r="B134" s="83">
        <v>749</v>
      </c>
      <c r="C134" s="83">
        <v>1</v>
      </c>
      <c r="D134" s="84" t="s">
        <v>157</v>
      </c>
      <c r="G134" s="85"/>
      <c r="N134" s="93"/>
      <c r="O134" s="93"/>
      <c r="P134" s="93">
        <f t="shared" si="9"/>
        <v>0</v>
      </c>
      <c r="Q134" s="93">
        <f t="shared" si="10"/>
        <v>0</v>
      </c>
      <c r="R134" s="93">
        <f t="shared" si="11"/>
        <v>0</v>
      </c>
      <c r="S134" s="93">
        <f t="shared" si="6"/>
        <v>0</v>
      </c>
      <c r="T134" s="93">
        <f t="shared" si="7"/>
        <v>0</v>
      </c>
    </row>
    <row r="135" spans="1:20">
      <c r="A135" s="83" t="s">
        <v>93</v>
      </c>
      <c r="B135" s="83">
        <v>770</v>
      </c>
      <c r="C135" s="83">
        <v>1</v>
      </c>
      <c r="D135" s="84" t="s">
        <v>213</v>
      </c>
      <c r="E135" s="87" t="s">
        <v>378</v>
      </c>
      <c r="F135" s="88" t="s">
        <v>432</v>
      </c>
      <c r="G135" s="89">
        <v>38413</v>
      </c>
      <c r="H135" s="90" t="s">
        <v>377</v>
      </c>
      <c r="I135" s="64">
        <v>35000</v>
      </c>
      <c r="J135" s="91" t="s">
        <v>376</v>
      </c>
      <c r="L135" s="42" t="s">
        <v>1864</v>
      </c>
      <c r="M135" s="92">
        <v>0.2</v>
      </c>
      <c r="N135" s="93">
        <v>0</v>
      </c>
      <c r="O135" s="93">
        <v>120</v>
      </c>
      <c r="P135" s="93">
        <f t="shared" si="9"/>
        <v>583.33333333333337</v>
      </c>
      <c r="Q135" s="93">
        <f t="shared" si="10"/>
        <v>0</v>
      </c>
      <c r="R135" s="93">
        <f t="shared" si="11"/>
        <v>70000</v>
      </c>
      <c r="S135" s="93">
        <f t="shared" si="6"/>
        <v>70000</v>
      </c>
      <c r="T135" s="93">
        <f t="shared" si="7"/>
        <v>-35000</v>
      </c>
    </row>
    <row r="136" spans="1:20" ht="12" hidden="1" customHeight="1">
      <c r="A136" s="83" t="s">
        <v>93</v>
      </c>
      <c r="B136" s="83">
        <v>771</v>
      </c>
      <c r="C136" s="83">
        <v>1</v>
      </c>
      <c r="D136" s="84" t="s">
        <v>97</v>
      </c>
      <c r="G136" s="85"/>
      <c r="N136" s="93"/>
      <c r="O136" s="93"/>
      <c r="P136" s="93">
        <f t="shared" si="9"/>
        <v>0</v>
      </c>
      <c r="Q136" s="93">
        <f t="shared" si="10"/>
        <v>0</v>
      </c>
      <c r="R136" s="93">
        <f t="shared" si="11"/>
        <v>0</v>
      </c>
      <c r="S136" s="93">
        <f t="shared" si="6"/>
        <v>0</v>
      </c>
      <c r="T136" s="93">
        <f t="shared" si="7"/>
        <v>0</v>
      </c>
    </row>
    <row r="137" spans="1:20" ht="12" hidden="1" customHeight="1">
      <c r="A137" s="83" t="s">
        <v>93</v>
      </c>
      <c r="B137" s="83">
        <v>773</v>
      </c>
      <c r="C137" s="83">
        <v>1</v>
      </c>
      <c r="D137" s="84" t="s">
        <v>95</v>
      </c>
      <c r="G137" s="85"/>
      <c r="N137" s="93"/>
      <c r="O137" s="93"/>
      <c r="P137" s="93">
        <f t="shared" si="9"/>
        <v>0</v>
      </c>
      <c r="Q137" s="93">
        <f t="shared" si="10"/>
        <v>0</v>
      </c>
      <c r="R137" s="93">
        <f t="shared" si="11"/>
        <v>0</v>
      </c>
      <c r="S137" s="93">
        <f t="shared" si="6"/>
        <v>0</v>
      </c>
      <c r="T137" s="93">
        <f t="shared" si="7"/>
        <v>0</v>
      </c>
    </row>
    <row r="138" spans="1:20" ht="12" hidden="1" customHeight="1">
      <c r="A138" s="83" t="s">
        <v>93</v>
      </c>
      <c r="B138" s="83" t="s">
        <v>118</v>
      </c>
      <c r="C138" s="83">
        <v>3</v>
      </c>
      <c r="D138" s="84" t="s">
        <v>97</v>
      </c>
      <c r="G138" s="85"/>
      <c r="N138" s="93"/>
      <c r="O138" s="93"/>
      <c r="P138" s="93">
        <f t="shared" si="9"/>
        <v>0</v>
      </c>
      <c r="Q138" s="93">
        <f t="shared" si="10"/>
        <v>0</v>
      </c>
      <c r="R138" s="93">
        <f t="shared" si="11"/>
        <v>0</v>
      </c>
      <c r="S138" s="93">
        <f t="shared" si="6"/>
        <v>0</v>
      </c>
      <c r="T138" s="93">
        <f t="shared" si="7"/>
        <v>0</v>
      </c>
    </row>
    <row r="139" spans="1:20">
      <c r="A139" s="83" t="s">
        <v>93</v>
      </c>
      <c r="B139" s="83">
        <v>782</v>
      </c>
      <c r="C139" s="83">
        <v>1</v>
      </c>
      <c r="D139" s="84" t="s">
        <v>162</v>
      </c>
      <c r="E139" s="97">
        <v>1373355</v>
      </c>
      <c r="F139" s="88">
        <v>2552</v>
      </c>
      <c r="G139" s="89">
        <v>38413</v>
      </c>
      <c r="H139" s="90"/>
      <c r="I139" s="64">
        <v>1200</v>
      </c>
      <c r="L139" s="42" t="s">
        <v>1862</v>
      </c>
      <c r="M139" s="92">
        <v>0.1</v>
      </c>
      <c r="N139" s="93">
        <v>0</v>
      </c>
      <c r="O139" s="93">
        <v>120</v>
      </c>
      <c r="P139" s="93">
        <f t="shared" si="9"/>
        <v>10</v>
      </c>
      <c r="Q139" s="93">
        <f t="shared" si="10"/>
        <v>0</v>
      </c>
      <c r="R139" s="93">
        <f t="shared" si="11"/>
        <v>1200</v>
      </c>
      <c r="S139" s="93">
        <f t="shared" si="6"/>
        <v>1200</v>
      </c>
      <c r="T139" s="93">
        <f t="shared" si="7"/>
        <v>0</v>
      </c>
    </row>
    <row r="140" spans="1:20" ht="12" hidden="1" customHeight="1">
      <c r="A140" s="83" t="s">
        <v>93</v>
      </c>
      <c r="B140" s="83">
        <v>783</v>
      </c>
      <c r="C140" s="83">
        <v>1</v>
      </c>
      <c r="D140" s="84" t="s">
        <v>163</v>
      </c>
      <c r="G140" s="85"/>
      <c r="M140" s="92">
        <v>0.1</v>
      </c>
      <c r="N140" s="93"/>
      <c r="O140" s="93"/>
      <c r="P140" s="93">
        <f t="shared" si="9"/>
        <v>0</v>
      </c>
      <c r="Q140" s="93">
        <f t="shared" si="10"/>
        <v>0</v>
      </c>
      <c r="R140" s="93">
        <f t="shared" si="11"/>
        <v>0</v>
      </c>
      <c r="S140" s="93">
        <f t="shared" si="6"/>
        <v>0</v>
      </c>
      <c r="T140" s="93">
        <f t="shared" si="7"/>
        <v>0</v>
      </c>
    </row>
    <row r="141" spans="1:20" ht="12" hidden="1" customHeight="1">
      <c r="A141" s="83" t="s">
        <v>93</v>
      </c>
      <c r="B141" s="83">
        <v>785</v>
      </c>
      <c r="C141" s="83">
        <v>1</v>
      </c>
      <c r="D141" s="84" t="s">
        <v>348</v>
      </c>
      <c r="G141" s="85"/>
      <c r="M141" s="92">
        <v>0.1</v>
      </c>
      <c r="N141" s="93"/>
      <c r="O141" s="93"/>
      <c r="P141" s="93">
        <f t="shared" si="9"/>
        <v>0</v>
      </c>
      <c r="Q141" s="93">
        <f t="shared" si="10"/>
        <v>0</v>
      </c>
      <c r="R141" s="93">
        <f t="shared" si="11"/>
        <v>0</v>
      </c>
      <c r="S141" s="93">
        <f t="shared" si="6"/>
        <v>0</v>
      </c>
      <c r="T141" s="93">
        <f t="shared" si="7"/>
        <v>0</v>
      </c>
    </row>
    <row r="142" spans="1:20" ht="12" hidden="1" customHeight="1">
      <c r="A142" s="83" t="s">
        <v>93</v>
      </c>
      <c r="B142" s="83">
        <v>790</v>
      </c>
      <c r="C142" s="83">
        <v>1</v>
      </c>
      <c r="D142" s="84" t="s">
        <v>319</v>
      </c>
      <c r="G142" s="85"/>
      <c r="M142" s="92">
        <v>0.1</v>
      </c>
      <c r="N142" s="93"/>
      <c r="O142" s="93"/>
      <c r="P142" s="93">
        <f t="shared" si="9"/>
        <v>0</v>
      </c>
      <c r="Q142" s="93">
        <f t="shared" si="10"/>
        <v>0</v>
      </c>
      <c r="R142" s="93">
        <f t="shared" si="11"/>
        <v>0</v>
      </c>
      <c r="S142" s="93">
        <f t="shared" si="6"/>
        <v>0</v>
      </c>
      <c r="T142" s="93">
        <f t="shared" si="7"/>
        <v>0</v>
      </c>
    </row>
    <row r="143" spans="1:20">
      <c r="A143" s="83" t="s">
        <v>93</v>
      </c>
      <c r="B143" s="83">
        <v>791</v>
      </c>
      <c r="C143" s="83">
        <v>1</v>
      </c>
      <c r="D143" s="84" t="s">
        <v>242</v>
      </c>
      <c r="E143" s="97">
        <v>1263811</v>
      </c>
      <c r="F143" s="88"/>
      <c r="G143" s="89">
        <v>40253</v>
      </c>
      <c r="H143" s="90">
        <v>7909</v>
      </c>
      <c r="I143" s="64">
        <v>9280</v>
      </c>
      <c r="J143" s="91" t="s">
        <v>379</v>
      </c>
      <c r="L143" s="42" t="s">
        <v>1865</v>
      </c>
      <c r="M143" s="92">
        <v>0.1</v>
      </c>
      <c r="N143" s="93">
        <v>12</v>
      </c>
      <c r="O143" s="93">
        <f>9+12+12+12+12+12+12</f>
        <v>81</v>
      </c>
      <c r="P143" s="93">
        <f t="shared" si="9"/>
        <v>77.333333333333329</v>
      </c>
      <c r="Q143" s="93">
        <f t="shared" si="10"/>
        <v>928</v>
      </c>
      <c r="R143" s="93">
        <f t="shared" si="11"/>
        <v>6264</v>
      </c>
      <c r="S143" s="93">
        <f t="shared" si="6"/>
        <v>7192</v>
      </c>
      <c r="T143" s="93">
        <f t="shared" si="7"/>
        <v>2088</v>
      </c>
    </row>
    <row r="144" spans="1:20" ht="12.75" hidden="1" customHeight="1">
      <c r="A144" s="83" t="s">
        <v>93</v>
      </c>
      <c r="B144" s="83">
        <v>793</v>
      </c>
      <c r="C144" s="83">
        <v>1</v>
      </c>
      <c r="D144" s="84" t="s">
        <v>105</v>
      </c>
      <c r="G144" s="85"/>
      <c r="M144" s="92">
        <v>0.1</v>
      </c>
      <c r="N144" s="93"/>
      <c r="O144" s="93"/>
      <c r="P144" s="93">
        <f t="shared" si="9"/>
        <v>0</v>
      </c>
      <c r="Q144" s="93">
        <f t="shared" si="10"/>
        <v>0</v>
      </c>
      <c r="R144" s="93">
        <f t="shared" si="11"/>
        <v>0</v>
      </c>
      <c r="S144" s="93">
        <f t="shared" si="6"/>
        <v>0</v>
      </c>
      <c r="T144" s="93">
        <f t="shared" si="7"/>
        <v>0</v>
      </c>
    </row>
    <row r="145" spans="1:20" ht="12" hidden="1" customHeight="1">
      <c r="A145" s="83" t="s">
        <v>93</v>
      </c>
      <c r="B145" s="83">
        <v>795</v>
      </c>
      <c r="C145" s="83">
        <v>1</v>
      </c>
      <c r="D145" s="84" t="s">
        <v>317</v>
      </c>
      <c r="G145" s="85"/>
      <c r="M145" s="92">
        <v>0.1</v>
      </c>
      <c r="N145" s="93"/>
      <c r="O145" s="93"/>
      <c r="P145" s="93">
        <f t="shared" si="9"/>
        <v>0</v>
      </c>
      <c r="Q145" s="93">
        <f t="shared" si="10"/>
        <v>0</v>
      </c>
      <c r="R145" s="93">
        <f t="shared" si="11"/>
        <v>0</v>
      </c>
      <c r="S145" s="93">
        <f t="shared" si="6"/>
        <v>0</v>
      </c>
      <c r="T145" s="93">
        <f t="shared" si="7"/>
        <v>0</v>
      </c>
    </row>
    <row r="146" spans="1:20" ht="12" hidden="1" customHeight="1">
      <c r="A146" s="83" t="s">
        <v>93</v>
      </c>
      <c r="B146" s="83">
        <v>797</v>
      </c>
      <c r="C146" s="83">
        <v>1</v>
      </c>
      <c r="D146" s="84" t="s">
        <v>76</v>
      </c>
      <c r="G146" s="85"/>
      <c r="M146" s="92">
        <v>0.1</v>
      </c>
      <c r="N146" s="93"/>
      <c r="O146" s="93"/>
      <c r="P146" s="93">
        <f t="shared" si="9"/>
        <v>0</v>
      </c>
      <c r="Q146" s="93">
        <f t="shared" si="10"/>
        <v>0</v>
      </c>
      <c r="R146" s="93">
        <f t="shared" si="11"/>
        <v>0</v>
      </c>
      <c r="S146" s="93">
        <f t="shared" si="6"/>
        <v>0</v>
      </c>
      <c r="T146" s="93">
        <f t="shared" si="7"/>
        <v>0</v>
      </c>
    </row>
    <row r="147" spans="1:20" ht="12" hidden="1" customHeight="1">
      <c r="A147" s="83" t="s">
        <v>93</v>
      </c>
      <c r="B147" s="83">
        <v>799</v>
      </c>
      <c r="C147" s="83">
        <v>1</v>
      </c>
      <c r="D147" s="84" t="s">
        <v>95</v>
      </c>
      <c r="G147" s="85"/>
      <c r="M147" s="92">
        <v>0.1</v>
      </c>
      <c r="N147" s="93"/>
      <c r="O147" s="93"/>
      <c r="P147" s="93">
        <f t="shared" si="9"/>
        <v>0</v>
      </c>
      <c r="Q147" s="93">
        <f t="shared" si="10"/>
        <v>0</v>
      </c>
      <c r="R147" s="93">
        <f t="shared" si="11"/>
        <v>0</v>
      </c>
      <c r="S147" s="93">
        <f t="shared" si="6"/>
        <v>0</v>
      </c>
      <c r="T147" s="93">
        <f t="shared" si="7"/>
        <v>0</v>
      </c>
    </row>
    <row r="148" spans="1:20" ht="12" hidden="1" customHeight="1">
      <c r="A148" s="83" t="s">
        <v>93</v>
      </c>
      <c r="B148" s="83">
        <v>804</v>
      </c>
      <c r="C148" s="83">
        <v>1</v>
      </c>
      <c r="D148" s="84" t="s">
        <v>94</v>
      </c>
      <c r="G148" s="85"/>
      <c r="M148" s="92">
        <v>0.1</v>
      </c>
      <c r="N148" s="93"/>
      <c r="O148" s="93"/>
      <c r="P148" s="93">
        <f t="shared" si="9"/>
        <v>0</v>
      </c>
      <c r="Q148" s="93">
        <f t="shared" si="10"/>
        <v>0</v>
      </c>
      <c r="R148" s="93">
        <f t="shared" si="11"/>
        <v>0</v>
      </c>
      <c r="S148" s="93">
        <f t="shared" si="6"/>
        <v>0</v>
      </c>
      <c r="T148" s="93">
        <f t="shared" si="7"/>
        <v>0</v>
      </c>
    </row>
    <row r="149" spans="1:20" ht="12" hidden="1" customHeight="1">
      <c r="A149" s="83" t="s">
        <v>93</v>
      </c>
      <c r="B149" s="83">
        <v>818</v>
      </c>
      <c r="C149" s="83">
        <v>2</v>
      </c>
      <c r="D149" s="84" t="s">
        <v>214</v>
      </c>
      <c r="G149" s="85"/>
      <c r="M149" s="92">
        <v>0.1</v>
      </c>
      <c r="N149" s="93"/>
      <c r="O149" s="93"/>
      <c r="P149" s="93">
        <f t="shared" si="9"/>
        <v>0</v>
      </c>
      <c r="Q149" s="93">
        <f t="shared" si="10"/>
        <v>0</v>
      </c>
      <c r="R149" s="93">
        <f t="shared" si="11"/>
        <v>0</v>
      </c>
      <c r="S149" s="93">
        <f t="shared" si="6"/>
        <v>0</v>
      </c>
      <c r="T149" s="93">
        <f t="shared" si="7"/>
        <v>0</v>
      </c>
    </row>
    <row r="150" spans="1:20" ht="12" hidden="1" customHeight="1">
      <c r="A150" s="83" t="s">
        <v>93</v>
      </c>
      <c r="B150" s="83">
        <v>819</v>
      </c>
      <c r="C150" s="83">
        <v>1</v>
      </c>
      <c r="D150" s="84" t="s">
        <v>326</v>
      </c>
      <c r="G150" s="85"/>
      <c r="M150" s="92">
        <v>0.1</v>
      </c>
      <c r="N150" s="93"/>
      <c r="O150" s="93"/>
      <c r="P150" s="93">
        <f t="shared" si="9"/>
        <v>0</v>
      </c>
      <c r="Q150" s="93">
        <f t="shared" si="10"/>
        <v>0</v>
      </c>
      <c r="R150" s="93">
        <f t="shared" si="11"/>
        <v>0</v>
      </c>
      <c r="S150" s="93">
        <f t="shared" si="6"/>
        <v>0</v>
      </c>
      <c r="T150" s="93">
        <f t="shared" si="7"/>
        <v>0</v>
      </c>
    </row>
    <row r="151" spans="1:20">
      <c r="A151" s="83" t="s">
        <v>93</v>
      </c>
      <c r="B151" s="83">
        <v>824</v>
      </c>
      <c r="C151" s="83">
        <v>1</v>
      </c>
      <c r="D151" s="84" t="s">
        <v>309</v>
      </c>
      <c r="E151" s="87" t="s">
        <v>350</v>
      </c>
      <c r="F151" s="88">
        <v>2744</v>
      </c>
      <c r="G151" s="89">
        <v>38673</v>
      </c>
      <c r="H151" s="90" t="s">
        <v>380</v>
      </c>
      <c r="I151" s="64">
        <v>1061.93</v>
      </c>
      <c r="J151" s="91" t="s">
        <v>353</v>
      </c>
      <c r="L151" s="42" t="s">
        <v>1862</v>
      </c>
      <c r="M151" s="92">
        <v>0.1</v>
      </c>
      <c r="N151" s="93">
        <v>0</v>
      </c>
      <c r="O151" s="93">
        <v>120</v>
      </c>
      <c r="P151" s="93">
        <f t="shared" si="9"/>
        <v>8.8494166666666683</v>
      </c>
      <c r="Q151" s="93">
        <f t="shared" si="10"/>
        <v>0</v>
      </c>
      <c r="R151" s="93">
        <f t="shared" si="11"/>
        <v>1061.9300000000003</v>
      </c>
      <c r="S151" s="93">
        <f t="shared" ref="S151:S214" si="12">+R151+Q151</f>
        <v>1061.9300000000003</v>
      </c>
      <c r="T151" s="93">
        <f t="shared" ref="T151:T214" si="13">+I151-S151</f>
        <v>0</v>
      </c>
    </row>
    <row r="152" spans="1:20">
      <c r="A152" s="83" t="s">
        <v>93</v>
      </c>
      <c r="B152" s="83">
        <v>825</v>
      </c>
      <c r="C152" s="83">
        <v>1</v>
      </c>
      <c r="D152" s="84" t="s">
        <v>310</v>
      </c>
      <c r="E152" s="87" t="s">
        <v>350</v>
      </c>
      <c r="F152" s="88">
        <v>2744</v>
      </c>
      <c r="G152" s="89">
        <v>38673</v>
      </c>
      <c r="H152" s="90" t="s">
        <v>380</v>
      </c>
      <c r="I152" s="64">
        <v>597.69000000000005</v>
      </c>
      <c r="J152" s="91"/>
      <c r="L152" s="42" t="s">
        <v>1862</v>
      </c>
      <c r="M152" s="92">
        <v>0.1</v>
      </c>
      <c r="N152" s="93">
        <v>0</v>
      </c>
      <c r="O152" s="93">
        <v>120</v>
      </c>
      <c r="P152" s="93">
        <f t="shared" ref="P152:P215" si="14">+I152*M152/12</f>
        <v>4.9807500000000005</v>
      </c>
      <c r="Q152" s="93">
        <f t="shared" ref="Q152:Q215" si="15">+P152*N152</f>
        <v>0</v>
      </c>
      <c r="R152" s="93">
        <f t="shared" ref="R152:R215" si="16">+P152*O152</f>
        <v>597.69000000000005</v>
      </c>
      <c r="S152" s="93">
        <f t="shared" si="12"/>
        <v>597.69000000000005</v>
      </c>
      <c r="T152" s="93">
        <f t="shared" si="13"/>
        <v>0</v>
      </c>
    </row>
    <row r="153" spans="1:20" ht="12" hidden="1" customHeight="1">
      <c r="A153" s="83" t="s">
        <v>93</v>
      </c>
      <c r="B153" s="83" t="s">
        <v>174</v>
      </c>
      <c r="C153" s="83">
        <v>2</v>
      </c>
      <c r="D153" s="84" t="s">
        <v>158</v>
      </c>
      <c r="G153" s="85"/>
      <c r="M153" s="92">
        <v>0.1</v>
      </c>
      <c r="N153" s="93"/>
      <c r="O153" s="93">
        <v>120</v>
      </c>
      <c r="P153" s="93">
        <f t="shared" si="14"/>
        <v>0</v>
      </c>
      <c r="Q153" s="93">
        <f t="shared" si="15"/>
        <v>0</v>
      </c>
      <c r="R153" s="93">
        <f t="shared" si="16"/>
        <v>0</v>
      </c>
      <c r="S153" s="93">
        <f t="shared" si="12"/>
        <v>0</v>
      </c>
      <c r="T153" s="93">
        <f t="shared" si="13"/>
        <v>0</v>
      </c>
    </row>
    <row r="154" spans="1:20">
      <c r="A154" s="83" t="s">
        <v>93</v>
      </c>
      <c r="B154" s="83">
        <v>834</v>
      </c>
      <c r="C154" s="83">
        <v>1</v>
      </c>
      <c r="D154" s="84" t="s">
        <v>196</v>
      </c>
      <c r="E154" s="97">
        <v>1387965</v>
      </c>
      <c r="F154" s="88">
        <v>2819</v>
      </c>
      <c r="G154" s="89">
        <v>38742</v>
      </c>
      <c r="H154" s="90">
        <v>2859</v>
      </c>
      <c r="I154" s="64">
        <v>1500</v>
      </c>
      <c r="J154" s="91" t="s">
        <v>381</v>
      </c>
      <c r="L154" s="42" t="s">
        <v>1862</v>
      </c>
      <c r="M154" s="92">
        <v>0.1</v>
      </c>
      <c r="N154" s="93">
        <v>0</v>
      </c>
      <c r="O154" s="93">
        <v>120</v>
      </c>
      <c r="P154" s="93">
        <f t="shared" si="14"/>
        <v>12.5</v>
      </c>
      <c r="Q154" s="93">
        <f t="shared" si="15"/>
        <v>0</v>
      </c>
      <c r="R154" s="93">
        <f t="shared" si="16"/>
        <v>1500</v>
      </c>
      <c r="S154" s="93">
        <f t="shared" si="12"/>
        <v>1500</v>
      </c>
      <c r="T154" s="93">
        <f t="shared" si="13"/>
        <v>0</v>
      </c>
    </row>
    <row r="155" spans="1:20" ht="12" hidden="1" customHeight="1">
      <c r="A155" s="83" t="s">
        <v>93</v>
      </c>
      <c r="B155" s="83" t="s">
        <v>243</v>
      </c>
      <c r="C155" s="83">
        <v>9</v>
      </c>
      <c r="D155" s="84" t="s">
        <v>95</v>
      </c>
      <c r="G155" s="85"/>
      <c r="M155" s="92">
        <v>0.1</v>
      </c>
      <c r="N155" s="93"/>
      <c r="O155" s="93">
        <v>120</v>
      </c>
      <c r="P155" s="93">
        <f t="shared" si="14"/>
        <v>0</v>
      </c>
      <c r="Q155" s="93">
        <f t="shared" si="15"/>
        <v>0</v>
      </c>
      <c r="R155" s="93">
        <f t="shared" si="16"/>
        <v>0</v>
      </c>
      <c r="S155" s="93">
        <f t="shared" si="12"/>
        <v>0</v>
      </c>
      <c r="T155" s="93">
        <f t="shared" si="13"/>
        <v>0</v>
      </c>
    </row>
    <row r="156" spans="1:20" ht="12" hidden="1" customHeight="1">
      <c r="A156" s="83" t="s">
        <v>93</v>
      </c>
      <c r="B156" s="83">
        <v>877</v>
      </c>
      <c r="C156" s="55">
        <v>1</v>
      </c>
      <c r="D156" s="49" t="s">
        <v>165</v>
      </c>
      <c r="G156" s="85"/>
      <c r="M156" s="92">
        <v>0.1</v>
      </c>
      <c r="N156" s="93"/>
      <c r="O156" s="93">
        <v>120</v>
      </c>
      <c r="P156" s="93">
        <f t="shared" si="14"/>
        <v>0</v>
      </c>
      <c r="Q156" s="93">
        <f t="shared" si="15"/>
        <v>0</v>
      </c>
      <c r="R156" s="93">
        <f t="shared" si="16"/>
        <v>0</v>
      </c>
      <c r="S156" s="93">
        <f t="shared" si="12"/>
        <v>0</v>
      </c>
      <c r="T156" s="93">
        <f t="shared" si="13"/>
        <v>0</v>
      </c>
    </row>
    <row r="157" spans="1:20" ht="12" hidden="1" customHeight="1">
      <c r="A157" s="83" t="s">
        <v>93</v>
      </c>
      <c r="B157" s="83">
        <v>878</v>
      </c>
      <c r="C157" s="55">
        <v>1</v>
      </c>
      <c r="D157" s="49" t="s">
        <v>111</v>
      </c>
      <c r="G157" s="85"/>
      <c r="M157" s="92">
        <v>0.1</v>
      </c>
      <c r="N157" s="93"/>
      <c r="O157" s="93">
        <v>120</v>
      </c>
      <c r="P157" s="93">
        <f t="shared" si="14"/>
        <v>0</v>
      </c>
      <c r="Q157" s="93">
        <f t="shared" si="15"/>
        <v>0</v>
      </c>
      <c r="R157" s="93">
        <f t="shared" si="16"/>
        <v>0</v>
      </c>
      <c r="S157" s="93">
        <f t="shared" si="12"/>
        <v>0</v>
      </c>
      <c r="T157" s="93">
        <f t="shared" si="13"/>
        <v>0</v>
      </c>
    </row>
    <row r="158" spans="1:20" ht="12" hidden="1" customHeight="1">
      <c r="A158" s="83" t="s">
        <v>93</v>
      </c>
      <c r="B158" s="83">
        <v>883</v>
      </c>
      <c r="C158" s="55">
        <v>1</v>
      </c>
      <c r="D158" s="49" t="s">
        <v>79</v>
      </c>
      <c r="G158" s="85"/>
      <c r="M158" s="92">
        <v>0.1</v>
      </c>
      <c r="N158" s="93"/>
      <c r="O158" s="93">
        <v>120</v>
      </c>
      <c r="P158" s="93">
        <f t="shared" si="14"/>
        <v>0</v>
      </c>
      <c r="Q158" s="93">
        <f t="shared" si="15"/>
        <v>0</v>
      </c>
      <c r="R158" s="93">
        <f t="shared" si="16"/>
        <v>0</v>
      </c>
      <c r="S158" s="93">
        <f t="shared" si="12"/>
        <v>0</v>
      </c>
      <c r="T158" s="93">
        <f t="shared" si="13"/>
        <v>0</v>
      </c>
    </row>
    <row r="159" spans="1:20" ht="12" hidden="1" customHeight="1">
      <c r="A159" s="83" t="s">
        <v>93</v>
      </c>
      <c r="B159" s="83">
        <v>884</v>
      </c>
      <c r="C159" s="83">
        <v>1</v>
      </c>
      <c r="D159" s="84" t="s">
        <v>80</v>
      </c>
      <c r="G159" s="85"/>
      <c r="M159" s="92">
        <v>0.1</v>
      </c>
      <c r="N159" s="93"/>
      <c r="O159" s="93">
        <v>120</v>
      </c>
      <c r="P159" s="93">
        <f t="shared" si="14"/>
        <v>0</v>
      </c>
      <c r="Q159" s="93">
        <f t="shared" si="15"/>
        <v>0</v>
      </c>
      <c r="R159" s="93">
        <f t="shared" si="16"/>
        <v>0</v>
      </c>
      <c r="S159" s="93">
        <f t="shared" si="12"/>
        <v>0</v>
      </c>
      <c r="T159" s="93">
        <f t="shared" si="13"/>
        <v>0</v>
      </c>
    </row>
    <row r="160" spans="1:20" ht="12" hidden="1" customHeight="1">
      <c r="A160" s="83" t="s">
        <v>93</v>
      </c>
      <c r="B160" s="83">
        <v>896</v>
      </c>
      <c r="C160" s="83">
        <v>1</v>
      </c>
      <c r="D160" s="84" t="s">
        <v>109</v>
      </c>
      <c r="G160" s="85"/>
      <c r="M160" s="92">
        <v>0.1</v>
      </c>
      <c r="N160" s="93"/>
      <c r="O160" s="93">
        <v>120</v>
      </c>
      <c r="P160" s="93">
        <f t="shared" si="14"/>
        <v>0</v>
      </c>
      <c r="Q160" s="93">
        <f t="shared" si="15"/>
        <v>0</v>
      </c>
      <c r="R160" s="93">
        <f t="shared" si="16"/>
        <v>0</v>
      </c>
      <c r="S160" s="93">
        <f t="shared" si="12"/>
        <v>0</v>
      </c>
      <c r="T160" s="93">
        <f t="shared" si="13"/>
        <v>0</v>
      </c>
    </row>
    <row r="161" spans="1:20">
      <c r="A161" s="83" t="s">
        <v>93</v>
      </c>
      <c r="B161" s="83">
        <v>901</v>
      </c>
      <c r="C161" s="83">
        <v>1</v>
      </c>
      <c r="D161" s="84" t="s">
        <v>81</v>
      </c>
      <c r="E161" s="87" t="s">
        <v>350</v>
      </c>
      <c r="F161" s="88">
        <v>694</v>
      </c>
      <c r="G161" s="89">
        <v>37312</v>
      </c>
      <c r="H161" s="90" t="s">
        <v>368</v>
      </c>
      <c r="I161" s="64">
        <v>41.67</v>
      </c>
      <c r="J161" s="91" t="s">
        <v>374</v>
      </c>
      <c r="L161" s="42" t="s">
        <v>1862</v>
      </c>
      <c r="M161" s="92">
        <v>0.1</v>
      </c>
      <c r="N161" s="93">
        <v>0</v>
      </c>
      <c r="O161" s="93">
        <v>120</v>
      </c>
      <c r="P161" s="93">
        <f t="shared" si="14"/>
        <v>0.34725000000000006</v>
      </c>
      <c r="Q161" s="93">
        <f t="shared" si="15"/>
        <v>0</v>
      </c>
      <c r="R161" s="93">
        <f t="shared" si="16"/>
        <v>41.670000000000009</v>
      </c>
      <c r="S161" s="93">
        <f t="shared" si="12"/>
        <v>41.670000000000009</v>
      </c>
      <c r="T161" s="93">
        <f t="shared" si="13"/>
        <v>0</v>
      </c>
    </row>
    <row r="162" spans="1:20" ht="12" hidden="1" customHeight="1">
      <c r="A162" s="83" t="s">
        <v>93</v>
      </c>
      <c r="B162" s="83">
        <v>904</v>
      </c>
      <c r="C162" s="83">
        <v>1</v>
      </c>
      <c r="D162" s="84" t="s">
        <v>308</v>
      </c>
      <c r="E162" s="87"/>
      <c r="F162" s="88">
        <v>3123</v>
      </c>
      <c r="G162" s="89">
        <v>38909</v>
      </c>
      <c r="H162" s="90">
        <v>28655</v>
      </c>
      <c r="J162" s="91"/>
      <c r="M162" s="92">
        <v>0.1</v>
      </c>
      <c r="N162" s="93"/>
      <c r="O162" s="93">
        <v>120</v>
      </c>
      <c r="P162" s="93">
        <f t="shared" si="14"/>
        <v>0</v>
      </c>
      <c r="Q162" s="93">
        <f t="shared" si="15"/>
        <v>0</v>
      </c>
      <c r="R162" s="93">
        <f t="shared" si="16"/>
        <v>0</v>
      </c>
      <c r="S162" s="93">
        <f t="shared" si="12"/>
        <v>0</v>
      </c>
      <c r="T162" s="93">
        <f t="shared" si="13"/>
        <v>0</v>
      </c>
    </row>
    <row r="163" spans="1:20">
      <c r="A163" s="83" t="s">
        <v>93</v>
      </c>
      <c r="B163" s="83" t="s">
        <v>119</v>
      </c>
      <c r="C163" s="83">
        <v>2</v>
      </c>
      <c r="D163" s="84" t="s">
        <v>324</v>
      </c>
      <c r="E163" s="87" t="s">
        <v>350</v>
      </c>
      <c r="F163" s="88">
        <v>2387</v>
      </c>
      <c r="G163" s="89">
        <v>38478</v>
      </c>
      <c r="H163" s="90">
        <v>13254</v>
      </c>
      <c r="I163" s="64">
        <v>50</v>
      </c>
      <c r="J163" s="91" t="s">
        <v>382</v>
      </c>
      <c r="L163" s="42" t="s">
        <v>1862</v>
      </c>
      <c r="M163" s="92">
        <v>0.1</v>
      </c>
      <c r="N163" s="93">
        <v>0</v>
      </c>
      <c r="O163" s="93">
        <v>120</v>
      </c>
      <c r="P163" s="93">
        <f t="shared" si="14"/>
        <v>0.41666666666666669</v>
      </c>
      <c r="Q163" s="93">
        <f t="shared" si="15"/>
        <v>0</v>
      </c>
      <c r="R163" s="93">
        <f t="shared" si="16"/>
        <v>50</v>
      </c>
      <c r="S163" s="93">
        <f t="shared" si="12"/>
        <v>50</v>
      </c>
      <c r="T163" s="93">
        <f t="shared" si="13"/>
        <v>0</v>
      </c>
    </row>
    <row r="164" spans="1:20" ht="12" hidden="1" customHeight="1">
      <c r="A164" s="83" t="s">
        <v>93</v>
      </c>
      <c r="B164" s="83">
        <v>909</v>
      </c>
      <c r="C164" s="83">
        <v>1</v>
      </c>
      <c r="D164" s="84" t="s">
        <v>85</v>
      </c>
      <c r="G164" s="85"/>
      <c r="M164" s="92">
        <v>0.1</v>
      </c>
      <c r="N164" s="93"/>
      <c r="O164" s="93"/>
      <c r="P164" s="93">
        <f t="shared" si="14"/>
        <v>0</v>
      </c>
      <c r="Q164" s="93">
        <f t="shared" si="15"/>
        <v>0</v>
      </c>
      <c r="R164" s="93">
        <f t="shared" si="16"/>
        <v>0</v>
      </c>
      <c r="S164" s="93">
        <f t="shared" si="12"/>
        <v>0</v>
      </c>
      <c r="T164" s="93">
        <f t="shared" si="13"/>
        <v>0</v>
      </c>
    </row>
    <row r="165" spans="1:20" ht="12" hidden="1" customHeight="1">
      <c r="A165" s="83" t="s">
        <v>93</v>
      </c>
      <c r="B165" s="83" t="s">
        <v>215</v>
      </c>
      <c r="C165" s="83">
        <v>2</v>
      </c>
      <c r="D165" s="84" t="s">
        <v>167</v>
      </c>
      <c r="G165" s="85"/>
      <c r="M165" s="92">
        <v>0.1</v>
      </c>
      <c r="N165" s="93"/>
      <c r="O165" s="93"/>
      <c r="P165" s="93">
        <f t="shared" si="14"/>
        <v>0</v>
      </c>
      <c r="Q165" s="93">
        <f t="shared" si="15"/>
        <v>0</v>
      </c>
      <c r="R165" s="93">
        <f t="shared" si="16"/>
        <v>0</v>
      </c>
      <c r="S165" s="93">
        <f t="shared" si="12"/>
        <v>0</v>
      </c>
      <c r="T165" s="93">
        <f t="shared" si="13"/>
        <v>0</v>
      </c>
    </row>
    <row r="166" spans="1:20" ht="12" hidden="1" customHeight="1">
      <c r="A166" s="83" t="s">
        <v>93</v>
      </c>
      <c r="B166" s="83">
        <v>912</v>
      </c>
      <c r="C166" s="83">
        <v>1</v>
      </c>
      <c r="D166" s="84" t="s">
        <v>168</v>
      </c>
      <c r="G166" s="85"/>
      <c r="M166" s="92">
        <v>0.1</v>
      </c>
      <c r="N166" s="93"/>
      <c r="O166" s="93"/>
      <c r="P166" s="93">
        <f t="shared" si="14"/>
        <v>0</v>
      </c>
      <c r="Q166" s="93">
        <f t="shared" si="15"/>
        <v>0</v>
      </c>
      <c r="R166" s="93">
        <f t="shared" si="16"/>
        <v>0</v>
      </c>
      <c r="S166" s="93">
        <f t="shared" si="12"/>
        <v>0</v>
      </c>
      <c r="T166" s="93">
        <f t="shared" si="13"/>
        <v>0</v>
      </c>
    </row>
    <row r="167" spans="1:20" ht="12" hidden="1" customHeight="1">
      <c r="A167" s="83" t="s">
        <v>93</v>
      </c>
      <c r="B167" s="83">
        <v>913</v>
      </c>
      <c r="C167" s="83">
        <v>1</v>
      </c>
      <c r="D167" s="84" t="s">
        <v>169</v>
      </c>
      <c r="G167" s="85"/>
      <c r="M167" s="92">
        <v>0.1</v>
      </c>
      <c r="N167" s="93"/>
      <c r="O167" s="93"/>
      <c r="P167" s="93">
        <f t="shared" si="14"/>
        <v>0</v>
      </c>
      <c r="Q167" s="93">
        <f t="shared" si="15"/>
        <v>0</v>
      </c>
      <c r="R167" s="93">
        <f t="shared" si="16"/>
        <v>0</v>
      </c>
      <c r="S167" s="93">
        <f t="shared" si="12"/>
        <v>0</v>
      </c>
      <c r="T167" s="93">
        <f t="shared" si="13"/>
        <v>0</v>
      </c>
    </row>
    <row r="168" spans="1:20" ht="12" hidden="1" customHeight="1">
      <c r="A168" s="83" t="s">
        <v>93</v>
      </c>
      <c r="B168" s="83">
        <v>915</v>
      </c>
      <c r="C168" s="83">
        <v>1</v>
      </c>
      <c r="D168" s="84" t="s">
        <v>170</v>
      </c>
      <c r="G168" s="85"/>
      <c r="M168" s="92">
        <v>0.1</v>
      </c>
      <c r="N168" s="93"/>
      <c r="O168" s="93"/>
      <c r="P168" s="93">
        <f t="shared" si="14"/>
        <v>0</v>
      </c>
      <c r="Q168" s="93">
        <f t="shared" si="15"/>
        <v>0</v>
      </c>
      <c r="R168" s="93">
        <f t="shared" si="16"/>
        <v>0</v>
      </c>
      <c r="S168" s="93">
        <f t="shared" si="12"/>
        <v>0</v>
      </c>
      <c r="T168" s="93">
        <f t="shared" si="13"/>
        <v>0</v>
      </c>
    </row>
    <row r="169" spans="1:20" ht="12" hidden="1" customHeight="1">
      <c r="A169" s="83" t="s">
        <v>93</v>
      </c>
      <c r="B169" s="83">
        <v>916</v>
      </c>
      <c r="C169" s="83">
        <v>1</v>
      </c>
      <c r="D169" s="84" t="s">
        <v>117</v>
      </c>
      <c r="G169" s="85"/>
      <c r="M169" s="92">
        <v>0.1</v>
      </c>
      <c r="N169" s="93"/>
      <c r="O169" s="93"/>
      <c r="P169" s="93">
        <f t="shared" si="14"/>
        <v>0</v>
      </c>
      <c r="Q169" s="93">
        <f t="shared" si="15"/>
        <v>0</v>
      </c>
      <c r="R169" s="93">
        <f t="shared" si="16"/>
        <v>0</v>
      </c>
      <c r="S169" s="93">
        <f t="shared" si="12"/>
        <v>0</v>
      </c>
      <c r="T169" s="93">
        <f t="shared" si="13"/>
        <v>0</v>
      </c>
    </row>
    <row r="170" spans="1:20" ht="12" hidden="1" customHeight="1">
      <c r="A170" s="83" t="s">
        <v>93</v>
      </c>
      <c r="B170" s="83">
        <v>917</v>
      </c>
      <c r="C170" s="83">
        <v>1</v>
      </c>
      <c r="D170" s="84" t="s">
        <v>171</v>
      </c>
      <c r="G170" s="85"/>
      <c r="M170" s="92">
        <v>0.1</v>
      </c>
      <c r="N170" s="93"/>
      <c r="O170" s="93"/>
      <c r="P170" s="93">
        <f t="shared" si="14"/>
        <v>0</v>
      </c>
      <c r="Q170" s="93">
        <f t="shared" si="15"/>
        <v>0</v>
      </c>
      <c r="R170" s="93">
        <f t="shared" si="16"/>
        <v>0</v>
      </c>
      <c r="S170" s="93">
        <f t="shared" si="12"/>
        <v>0</v>
      </c>
      <c r="T170" s="93">
        <f t="shared" si="13"/>
        <v>0</v>
      </c>
    </row>
    <row r="171" spans="1:20" ht="12" hidden="1" customHeight="1">
      <c r="A171" s="83" t="s">
        <v>93</v>
      </c>
      <c r="B171" s="83">
        <v>927</v>
      </c>
      <c r="C171" s="83">
        <v>1</v>
      </c>
      <c r="D171" s="84" t="s">
        <v>189</v>
      </c>
      <c r="G171" s="85"/>
      <c r="M171" s="92">
        <v>0.1</v>
      </c>
      <c r="N171" s="93"/>
      <c r="O171" s="93"/>
      <c r="P171" s="93">
        <f t="shared" si="14"/>
        <v>0</v>
      </c>
      <c r="Q171" s="93">
        <f t="shared" si="15"/>
        <v>0</v>
      </c>
      <c r="R171" s="93">
        <f t="shared" si="16"/>
        <v>0</v>
      </c>
      <c r="S171" s="93">
        <f t="shared" si="12"/>
        <v>0</v>
      </c>
      <c r="T171" s="93">
        <f t="shared" si="13"/>
        <v>0</v>
      </c>
    </row>
    <row r="172" spans="1:20" ht="12" hidden="1" customHeight="1">
      <c r="A172" s="83" t="s">
        <v>93</v>
      </c>
      <c r="B172" s="83">
        <v>931</v>
      </c>
      <c r="C172" s="83">
        <v>1</v>
      </c>
      <c r="D172" s="84" t="s">
        <v>109</v>
      </c>
      <c r="G172" s="85"/>
      <c r="M172" s="92">
        <v>0.1</v>
      </c>
      <c r="N172" s="93"/>
      <c r="O172" s="93"/>
      <c r="P172" s="93">
        <f t="shared" si="14"/>
        <v>0</v>
      </c>
      <c r="Q172" s="93">
        <f t="shared" si="15"/>
        <v>0</v>
      </c>
      <c r="R172" s="93">
        <f t="shared" si="16"/>
        <v>0</v>
      </c>
      <c r="S172" s="93">
        <f t="shared" si="12"/>
        <v>0</v>
      </c>
      <c r="T172" s="93">
        <f t="shared" si="13"/>
        <v>0</v>
      </c>
    </row>
    <row r="173" spans="1:20" ht="12" hidden="1" customHeight="1">
      <c r="A173" s="83" t="s">
        <v>93</v>
      </c>
      <c r="B173" s="83">
        <v>939</v>
      </c>
      <c r="C173" s="55">
        <v>1</v>
      </c>
      <c r="D173" s="49" t="s">
        <v>120</v>
      </c>
      <c r="G173" s="85"/>
      <c r="M173" s="92">
        <v>0.1</v>
      </c>
      <c r="N173" s="93"/>
      <c r="O173" s="93"/>
      <c r="P173" s="93">
        <f t="shared" si="14"/>
        <v>0</v>
      </c>
      <c r="Q173" s="93">
        <f t="shared" si="15"/>
        <v>0</v>
      </c>
      <c r="R173" s="93">
        <f t="shared" si="16"/>
        <v>0</v>
      </c>
      <c r="S173" s="93">
        <f t="shared" si="12"/>
        <v>0</v>
      </c>
      <c r="T173" s="93">
        <f t="shared" si="13"/>
        <v>0</v>
      </c>
    </row>
    <row r="174" spans="1:20" ht="12" hidden="1" customHeight="1">
      <c r="A174" s="83" t="s">
        <v>93</v>
      </c>
      <c r="B174" s="83">
        <v>940</v>
      </c>
      <c r="C174" s="55">
        <v>1</v>
      </c>
      <c r="D174" s="49" t="s">
        <v>82</v>
      </c>
      <c r="G174" s="85"/>
      <c r="M174" s="92">
        <v>0.1</v>
      </c>
      <c r="N174" s="93"/>
      <c r="O174" s="93"/>
      <c r="P174" s="93">
        <f t="shared" si="14"/>
        <v>0</v>
      </c>
      <c r="Q174" s="93">
        <f t="shared" si="15"/>
        <v>0</v>
      </c>
      <c r="R174" s="93">
        <f t="shared" si="16"/>
        <v>0</v>
      </c>
      <c r="S174" s="93">
        <f t="shared" si="12"/>
        <v>0</v>
      </c>
      <c r="T174" s="93">
        <f t="shared" si="13"/>
        <v>0</v>
      </c>
    </row>
    <row r="175" spans="1:20" ht="12" hidden="1" customHeight="1">
      <c r="A175" s="83" t="s">
        <v>93</v>
      </c>
      <c r="B175" s="83">
        <v>941</v>
      </c>
      <c r="C175" s="55">
        <v>1</v>
      </c>
      <c r="D175" s="49" t="s">
        <v>166</v>
      </c>
      <c r="G175" s="85"/>
      <c r="M175" s="92">
        <v>0.1</v>
      </c>
      <c r="N175" s="93"/>
      <c r="O175" s="93"/>
      <c r="P175" s="93">
        <f t="shared" si="14"/>
        <v>0</v>
      </c>
      <c r="Q175" s="93">
        <f t="shared" si="15"/>
        <v>0</v>
      </c>
      <c r="R175" s="93">
        <f t="shared" si="16"/>
        <v>0</v>
      </c>
      <c r="S175" s="93">
        <f t="shared" si="12"/>
        <v>0</v>
      </c>
      <c r="T175" s="93">
        <f t="shared" si="13"/>
        <v>0</v>
      </c>
    </row>
    <row r="176" spans="1:20" ht="12" hidden="1" customHeight="1">
      <c r="A176" s="83" t="s">
        <v>93</v>
      </c>
      <c r="B176" s="83">
        <v>942</v>
      </c>
      <c r="C176" s="55">
        <v>1</v>
      </c>
      <c r="D176" s="49" t="s">
        <v>298</v>
      </c>
      <c r="G176" s="85"/>
      <c r="M176" s="92">
        <v>0.1</v>
      </c>
      <c r="N176" s="93"/>
      <c r="O176" s="93"/>
      <c r="P176" s="93">
        <f t="shared" si="14"/>
        <v>0</v>
      </c>
      <c r="Q176" s="93">
        <f t="shared" si="15"/>
        <v>0</v>
      </c>
      <c r="R176" s="93">
        <f t="shared" si="16"/>
        <v>0</v>
      </c>
      <c r="S176" s="93">
        <f t="shared" si="12"/>
        <v>0</v>
      </c>
      <c r="T176" s="93">
        <f t="shared" si="13"/>
        <v>0</v>
      </c>
    </row>
    <row r="177" spans="1:20" ht="12" hidden="1" customHeight="1">
      <c r="A177" s="83" t="s">
        <v>93</v>
      </c>
      <c r="B177" s="83">
        <v>943</v>
      </c>
      <c r="C177" s="55">
        <v>1</v>
      </c>
      <c r="D177" s="49" t="s">
        <v>38</v>
      </c>
      <c r="G177" s="85"/>
      <c r="M177" s="92">
        <v>0.1</v>
      </c>
      <c r="N177" s="93"/>
      <c r="O177" s="93"/>
      <c r="P177" s="93">
        <f t="shared" si="14"/>
        <v>0</v>
      </c>
      <c r="Q177" s="93">
        <f t="shared" si="15"/>
        <v>0</v>
      </c>
      <c r="R177" s="93">
        <f t="shared" si="16"/>
        <v>0</v>
      </c>
      <c r="S177" s="93">
        <f t="shared" si="12"/>
        <v>0</v>
      </c>
      <c r="T177" s="93">
        <f t="shared" si="13"/>
        <v>0</v>
      </c>
    </row>
    <row r="178" spans="1:20" ht="12" hidden="1" customHeight="1">
      <c r="A178" s="83" t="s">
        <v>93</v>
      </c>
      <c r="B178" s="83">
        <v>949</v>
      </c>
      <c r="C178" s="83">
        <v>1</v>
      </c>
      <c r="D178" s="84" t="s">
        <v>83</v>
      </c>
      <c r="G178" s="85"/>
      <c r="M178" s="92">
        <v>0.1</v>
      </c>
      <c r="N178" s="93"/>
      <c r="O178" s="93"/>
      <c r="P178" s="93">
        <f t="shared" si="14"/>
        <v>0</v>
      </c>
      <c r="Q178" s="93">
        <f t="shared" si="15"/>
        <v>0</v>
      </c>
      <c r="R178" s="93">
        <f t="shared" si="16"/>
        <v>0</v>
      </c>
      <c r="S178" s="93">
        <f t="shared" si="12"/>
        <v>0</v>
      </c>
      <c r="T178" s="93">
        <f t="shared" si="13"/>
        <v>0</v>
      </c>
    </row>
    <row r="179" spans="1:20" ht="12" hidden="1" customHeight="1">
      <c r="A179" s="83" t="s">
        <v>93</v>
      </c>
      <c r="B179" s="83">
        <v>950</v>
      </c>
      <c r="C179" s="83">
        <v>1</v>
      </c>
      <c r="D179" s="84" t="s">
        <v>84</v>
      </c>
      <c r="G179" s="85"/>
      <c r="M179" s="92">
        <v>0.1</v>
      </c>
      <c r="N179" s="93"/>
      <c r="O179" s="93"/>
      <c r="P179" s="93">
        <f t="shared" si="14"/>
        <v>0</v>
      </c>
      <c r="Q179" s="93">
        <f t="shared" si="15"/>
        <v>0</v>
      </c>
      <c r="R179" s="93">
        <f t="shared" si="16"/>
        <v>0</v>
      </c>
      <c r="S179" s="93">
        <f t="shared" si="12"/>
        <v>0</v>
      </c>
      <c r="T179" s="93">
        <f t="shared" si="13"/>
        <v>0</v>
      </c>
    </row>
    <row r="180" spans="1:20" ht="12" hidden="1" customHeight="1">
      <c r="A180" s="83" t="s">
        <v>93</v>
      </c>
      <c r="B180" s="83">
        <v>955</v>
      </c>
      <c r="C180" s="55">
        <v>1</v>
      </c>
      <c r="D180" s="49" t="s">
        <v>151</v>
      </c>
      <c r="G180" s="85"/>
      <c r="M180" s="92">
        <v>0.1</v>
      </c>
      <c r="N180" s="93"/>
      <c r="O180" s="93"/>
      <c r="P180" s="93">
        <f t="shared" si="14"/>
        <v>0</v>
      </c>
      <c r="Q180" s="93">
        <f t="shared" si="15"/>
        <v>0</v>
      </c>
      <c r="R180" s="93">
        <f t="shared" si="16"/>
        <v>0</v>
      </c>
      <c r="S180" s="93">
        <f t="shared" si="12"/>
        <v>0</v>
      </c>
      <c r="T180" s="93">
        <f t="shared" si="13"/>
        <v>0</v>
      </c>
    </row>
    <row r="181" spans="1:20" ht="12" hidden="1" customHeight="1">
      <c r="A181" s="83" t="s">
        <v>93</v>
      </c>
      <c r="B181" s="83">
        <v>965</v>
      </c>
      <c r="C181" s="83">
        <v>1</v>
      </c>
      <c r="D181" s="84" t="s">
        <v>244</v>
      </c>
      <c r="G181" s="85"/>
      <c r="M181" s="92">
        <v>0.1</v>
      </c>
      <c r="N181" s="93"/>
      <c r="O181" s="93"/>
      <c r="P181" s="93">
        <f t="shared" si="14"/>
        <v>0</v>
      </c>
      <c r="Q181" s="93">
        <f t="shared" si="15"/>
        <v>0</v>
      </c>
      <c r="R181" s="93">
        <f t="shared" si="16"/>
        <v>0</v>
      </c>
      <c r="S181" s="93">
        <f t="shared" si="12"/>
        <v>0</v>
      </c>
      <c r="T181" s="93">
        <f t="shared" si="13"/>
        <v>0</v>
      </c>
    </row>
    <row r="182" spans="1:20" ht="12" hidden="1" customHeight="1">
      <c r="A182" s="83" t="s">
        <v>93</v>
      </c>
      <c r="B182" s="83">
        <v>966</v>
      </c>
      <c r="C182" s="83">
        <v>1</v>
      </c>
      <c r="D182" s="84" t="s">
        <v>245</v>
      </c>
      <c r="G182" s="85"/>
      <c r="M182" s="92">
        <v>0.1</v>
      </c>
      <c r="N182" s="93"/>
      <c r="O182" s="93"/>
      <c r="P182" s="93">
        <f t="shared" si="14"/>
        <v>0</v>
      </c>
      <c r="Q182" s="93">
        <f t="shared" si="15"/>
        <v>0</v>
      </c>
      <c r="R182" s="93">
        <f t="shared" si="16"/>
        <v>0</v>
      </c>
      <c r="S182" s="93">
        <f t="shared" si="12"/>
        <v>0</v>
      </c>
      <c r="T182" s="93">
        <f t="shared" si="13"/>
        <v>0</v>
      </c>
    </row>
    <row r="183" spans="1:20" ht="12" hidden="1" customHeight="1">
      <c r="A183" s="83" t="s">
        <v>93</v>
      </c>
      <c r="B183" s="83">
        <v>967</v>
      </c>
      <c r="C183" s="83">
        <v>1</v>
      </c>
      <c r="D183" s="84" t="s">
        <v>246</v>
      </c>
      <c r="G183" s="85"/>
      <c r="M183" s="92">
        <v>0.1</v>
      </c>
      <c r="N183" s="93"/>
      <c r="O183" s="93"/>
      <c r="P183" s="93">
        <f t="shared" si="14"/>
        <v>0</v>
      </c>
      <c r="Q183" s="93">
        <f t="shared" si="15"/>
        <v>0</v>
      </c>
      <c r="R183" s="93">
        <f t="shared" si="16"/>
        <v>0</v>
      </c>
      <c r="S183" s="93">
        <f t="shared" si="12"/>
        <v>0</v>
      </c>
      <c r="T183" s="93">
        <f t="shared" si="13"/>
        <v>0</v>
      </c>
    </row>
    <row r="184" spans="1:20">
      <c r="A184" s="83" t="s">
        <v>93</v>
      </c>
      <c r="B184" s="83">
        <v>968</v>
      </c>
      <c r="C184" s="83">
        <v>1</v>
      </c>
      <c r="D184" s="84" t="s">
        <v>247</v>
      </c>
      <c r="E184" s="97">
        <v>1464665</v>
      </c>
      <c r="F184" s="88">
        <v>3724</v>
      </c>
      <c r="G184" s="89">
        <v>39245</v>
      </c>
      <c r="H184" s="90">
        <v>24697</v>
      </c>
      <c r="I184" s="64">
        <v>3240</v>
      </c>
      <c r="J184" s="91" t="s">
        <v>354</v>
      </c>
      <c r="L184" s="42" t="s">
        <v>1862</v>
      </c>
      <c r="M184" s="92">
        <v>0.1</v>
      </c>
      <c r="N184" s="93">
        <v>7</v>
      </c>
      <c r="O184" s="93">
        <v>0</v>
      </c>
      <c r="P184" s="93">
        <f t="shared" si="14"/>
        <v>27</v>
      </c>
      <c r="Q184" s="93">
        <f t="shared" si="15"/>
        <v>189</v>
      </c>
      <c r="R184" s="93">
        <f t="shared" si="16"/>
        <v>0</v>
      </c>
      <c r="S184" s="93">
        <f t="shared" si="12"/>
        <v>189</v>
      </c>
      <c r="T184" s="93">
        <f t="shared" si="13"/>
        <v>3051</v>
      </c>
    </row>
    <row r="185" spans="1:20">
      <c r="A185" s="83" t="s">
        <v>93</v>
      </c>
      <c r="B185" s="83">
        <v>970</v>
      </c>
      <c r="C185" s="83">
        <v>4</v>
      </c>
      <c r="D185" s="84" t="s">
        <v>216</v>
      </c>
      <c r="E185" s="97">
        <v>1187109</v>
      </c>
      <c r="F185" s="88">
        <v>110</v>
      </c>
      <c r="G185" s="89">
        <v>39973</v>
      </c>
      <c r="H185" s="90">
        <v>55659</v>
      </c>
      <c r="I185" s="64">
        <v>3183.2</v>
      </c>
      <c r="J185" s="91" t="s">
        <v>473</v>
      </c>
      <c r="L185" s="42" t="s">
        <v>1865</v>
      </c>
      <c r="M185" s="92">
        <v>0.1</v>
      </c>
      <c r="N185" s="93">
        <v>6</v>
      </c>
      <c r="O185" s="93">
        <f>6+12+12+12+12+12+12+12</f>
        <v>90</v>
      </c>
      <c r="P185" s="93">
        <f t="shared" si="14"/>
        <v>26.526666666666667</v>
      </c>
      <c r="Q185" s="93">
        <f t="shared" si="15"/>
        <v>159.16</v>
      </c>
      <c r="R185" s="93">
        <f t="shared" si="16"/>
        <v>2387.4</v>
      </c>
      <c r="S185" s="93">
        <f t="shared" si="12"/>
        <v>2546.56</v>
      </c>
      <c r="T185" s="93">
        <f t="shared" si="13"/>
        <v>636.63999999999987</v>
      </c>
    </row>
    <row r="186" spans="1:20">
      <c r="A186" s="83" t="s">
        <v>93</v>
      </c>
      <c r="B186" s="83"/>
      <c r="C186" s="83">
        <v>4</v>
      </c>
      <c r="D186" s="84" t="s">
        <v>216</v>
      </c>
      <c r="E186" s="97">
        <v>1194414</v>
      </c>
      <c r="F186" s="88">
        <v>127</v>
      </c>
      <c r="G186" s="98" t="s">
        <v>474</v>
      </c>
      <c r="H186" s="90">
        <v>55719</v>
      </c>
      <c r="I186" s="64">
        <v>3183.2</v>
      </c>
      <c r="J186" s="91" t="s">
        <v>473</v>
      </c>
      <c r="L186" s="42" t="s">
        <v>1865</v>
      </c>
      <c r="M186" s="92">
        <v>0.1</v>
      </c>
      <c r="N186" s="93">
        <v>6</v>
      </c>
      <c r="O186" s="93">
        <f>6+12+12+12+12+12+12+12</f>
        <v>90</v>
      </c>
      <c r="P186" s="93">
        <f t="shared" si="14"/>
        <v>26.526666666666667</v>
      </c>
      <c r="Q186" s="93">
        <f t="shared" si="15"/>
        <v>159.16</v>
      </c>
      <c r="R186" s="93">
        <f t="shared" si="16"/>
        <v>2387.4</v>
      </c>
      <c r="S186" s="93">
        <f t="shared" si="12"/>
        <v>2546.56</v>
      </c>
      <c r="T186" s="93">
        <f t="shared" si="13"/>
        <v>636.63999999999987</v>
      </c>
    </row>
    <row r="187" spans="1:20" ht="15.75">
      <c r="A187" s="99" t="s">
        <v>93</v>
      </c>
      <c r="B187" s="99">
        <v>971</v>
      </c>
      <c r="C187" s="100">
        <v>8</v>
      </c>
      <c r="D187" s="101" t="s">
        <v>217</v>
      </c>
      <c r="E187" s="102">
        <v>1234592</v>
      </c>
      <c r="F187" s="88">
        <v>328</v>
      </c>
      <c r="G187" s="89">
        <v>40113</v>
      </c>
      <c r="H187" s="90" t="s">
        <v>475</v>
      </c>
      <c r="I187" s="64">
        <v>3101.78</v>
      </c>
      <c r="J187" s="91" t="s">
        <v>476</v>
      </c>
      <c r="L187" s="42" t="s">
        <v>1862</v>
      </c>
      <c r="M187" s="92">
        <v>0.1</v>
      </c>
      <c r="N187" s="93">
        <v>6</v>
      </c>
      <c r="O187" s="93">
        <f t="shared" ref="O187" si="17">6+12+12+12+12+12+12+12</f>
        <v>90</v>
      </c>
      <c r="P187" s="93">
        <f t="shared" si="14"/>
        <v>25.848166666666671</v>
      </c>
      <c r="Q187" s="93">
        <f t="shared" si="15"/>
        <v>155.08900000000003</v>
      </c>
      <c r="R187" s="93">
        <f t="shared" si="16"/>
        <v>2326.3350000000005</v>
      </c>
      <c r="S187" s="93">
        <f t="shared" si="12"/>
        <v>2481.4240000000004</v>
      </c>
      <c r="T187" s="93">
        <f t="shared" si="13"/>
        <v>620.35599999999977</v>
      </c>
    </row>
    <row r="188" spans="1:20" ht="12" hidden="1" customHeight="1">
      <c r="A188" s="99" t="s">
        <v>93</v>
      </c>
      <c r="B188" s="99">
        <v>977</v>
      </c>
      <c r="C188" s="99">
        <v>1</v>
      </c>
      <c r="D188" s="90" t="s">
        <v>195</v>
      </c>
      <c r="E188" s="90"/>
      <c r="F188" s="88">
        <v>643</v>
      </c>
      <c r="G188" s="89">
        <v>40388</v>
      </c>
      <c r="H188" s="90" t="s">
        <v>430</v>
      </c>
      <c r="J188" s="91"/>
      <c r="M188" s="92">
        <v>0.1</v>
      </c>
      <c r="N188" s="93"/>
      <c r="O188" s="93"/>
      <c r="P188" s="93">
        <f t="shared" si="14"/>
        <v>0</v>
      </c>
      <c r="Q188" s="93">
        <f t="shared" si="15"/>
        <v>0</v>
      </c>
      <c r="R188" s="93">
        <f t="shared" si="16"/>
        <v>0</v>
      </c>
      <c r="S188" s="93">
        <f t="shared" si="12"/>
        <v>0</v>
      </c>
      <c r="T188" s="93">
        <f t="shared" si="13"/>
        <v>0</v>
      </c>
    </row>
    <row r="189" spans="1:20" ht="12" hidden="1" customHeight="1">
      <c r="A189" s="99" t="s">
        <v>93</v>
      </c>
      <c r="B189" s="99">
        <v>981</v>
      </c>
      <c r="C189" s="99">
        <v>1</v>
      </c>
      <c r="D189" s="101" t="s">
        <v>194</v>
      </c>
      <c r="E189" s="90"/>
      <c r="F189" s="88">
        <v>558</v>
      </c>
      <c r="G189" s="89">
        <v>40319</v>
      </c>
      <c r="H189" s="90">
        <v>35950</v>
      </c>
      <c r="J189" s="91"/>
      <c r="M189" s="92">
        <v>0.1</v>
      </c>
      <c r="N189" s="93"/>
      <c r="O189" s="93"/>
      <c r="P189" s="93">
        <f t="shared" si="14"/>
        <v>0</v>
      </c>
      <c r="Q189" s="93">
        <f t="shared" si="15"/>
        <v>0</v>
      </c>
      <c r="R189" s="93">
        <f t="shared" si="16"/>
        <v>0</v>
      </c>
      <c r="S189" s="93">
        <f t="shared" si="12"/>
        <v>0</v>
      </c>
      <c r="T189" s="93">
        <f t="shared" si="13"/>
        <v>0</v>
      </c>
    </row>
    <row r="190" spans="1:20">
      <c r="A190" s="99" t="s">
        <v>93</v>
      </c>
      <c r="B190" s="99" t="s">
        <v>248</v>
      </c>
      <c r="C190" s="99">
        <v>2</v>
      </c>
      <c r="D190" s="101" t="s">
        <v>147</v>
      </c>
      <c r="E190" s="102">
        <v>1314944</v>
      </c>
      <c r="F190" s="88">
        <v>577</v>
      </c>
      <c r="G190" s="89">
        <v>40344</v>
      </c>
      <c r="H190" s="90">
        <v>1519</v>
      </c>
      <c r="I190" s="64">
        <v>1774.8</v>
      </c>
      <c r="J190" s="91" t="s">
        <v>358</v>
      </c>
      <c r="L190" s="42" t="s">
        <v>1865</v>
      </c>
      <c r="M190" s="92">
        <v>0.1</v>
      </c>
      <c r="N190" s="93">
        <v>12</v>
      </c>
      <c r="O190" s="93">
        <f>6+12+12+12+12+12+12</f>
        <v>78</v>
      </c>
      <c r="P190" s="93">
        <f t="shared" si="14"/>
        <v>14.790000000000001</v>
      </c>
      <c r="Q190" s="93">
        <f t="shared" si="15"/>
        <v>177.48000000000002</v>
      </c>
      <c r="R190" s="93">
        <f t="shared" si="16"/>
        <v>1153.6200000000001</v>
      </c>
      <c r="S190" s="93">
        <f t="shared" si="12"/>
        <v>1331.1000000000001</v>
      </c>
      <c r="T190" s="93">
        <f t="shared" si="13"/>
        <v>443.69999999999982</v>
      </c>
    </row>
    <row r="191" spans="1:20">
      <c r="A191" s="99" t="s">
        <v>93</v>
      </c>
      <c r="B191" s="99">
        <v>985</v>
      </c>
      <c r="C191" s="99">
        <v>1</v>
      </c>
      <c r="D191" s="101" t="s">
        <v>218</v>
      </c>
      <c r="E191" s="90" t="s">
        <v>477</v>
      </c>
      <c r="F191" s="88">
        <v>436</v>
      </c>
      <c r="G191" s="89">
        <v>40227</v>
      </c>
      <c r="H191" s="90" t="s">
        <v>383</v>
      </c>
      <c r="I191" s="64">
        <v>4436</v>
      </c>
      <c r="J191" s="91" t="s">
        <v>478</v>
      </c>
      <c r="L191" s="42" t="s">
        <v>1862</v>
      </c>
      <c r="M191" s="92">
        <v>0.1</v>
      </c>
      <c r="N191" s="93">
        <v>12</v>
      </c>
      <c r="O191" s="93">
        <f>10+12+12+12+12+12+12</f>
        <v>82</v>
      </c>
      <c r="P191" s="93">
        <f t="shared" si="14"/>
        <v>36.966666666666669</v>
      </c>
      <c r="Q191" s="93">
        <f t="shared" si="15"/>
        <v>443.6</v>
      </c>
      <c r="R191" s="93">
        <f t="shared" si="16"/>
        <v>3031.2666666666669</v>
      </c>
      <c r="S191" s="93">
        <f t="shared" si="12"/>
        <v>3474.8666666666668</v>
      </c>
      <c r="T191" s="93">
        <f t="shared" si="13"/>
        <v>961.13333333333321</v>
      </c>
    </row>
    <row r="192" spans="1:20">
      <c r="A192" s="99" t="s">
        <v>93</v>
      </c>
      <c r="B192" s="99">
        <v>987</v>
      </c>
      <c r="C192" s="99">
        <v>1</v>
      </c>
      <c r="D192" s="101" t="s">
        <v>160</v>
      </c>
      <c r="E192" s="90" t="s">
        <v>350</v>
      </c>
      <c r="F192" s="88">
        <v>397</v>
      </c>
      <c r="G192" s="89">
        <v>40189</v>
      </c>
      <c r="H192" s="90" t="s">
        <v>384</v>
      </c>
      <c r="I192" s="64">
        <v>330.51</v>
      </c>
      <c r="J192" s="91" t="s">
        <v>479</v>
      </c>
      <c r="L192" s="42" t="s">
        <v>1862</v>
      </c>
      <c r="M192" s="92">
        <v>0.1</v>
      </c>
      <c r="N192" s="93">
        <v>12</v>
      </c>
      <c r="O192" s="93">
        <f>11+12+12+12+12+12+12</f>
        <v>83</v>
      </c>
      <c r="P192" s="93">
        <f t="shared" si="14"/>
        <v>2.7542500000000003</v>
      </c>
      <c r="Q192" s="93">
        <f t="shared" si="15"/>
        <v>33.051000000000002</v>
      </c>
      <c r="R192" s="93">
        <f t="shared" si="16"/>
        <v>228.60275000000001</v>
      </c>
      <c r="S192" s="93">
        <f t="shared" si="12"/>
        <v>261.65375</v>
      </c>
      <c r="T192" s="93">
        <f t="shared" si="13"/>
        <v>68.856249999999989</v>
      </c>
    </row>
    <row r="193" spans="1:20">
      <c r="A193" s="99" t="s">
        <v>93</v>
      </c>
      <c r="B193" s="99">
        <v>989</v>
      </c>
      <c r="C193" s="99">
        <v>1</v>
      </c>
      <c r="D193" s="101" t="s">
        <v>160</v>
      </c>
      <c r="E193" s="90" t="s">
        <v>350</v>
      </c>
      <c r="F193" s="88">
        <v>397</v>
      </c>
      <c r="G193" s="89">
        <v>40189</v>
      </c>
      <c r="H193" s="90" t="s">
        <v>384</v>
      </c>
      <c r="I193" s="64">
        <v>330.51</v>
      </c>
      <c r="J193" s="91" t="s">
        <v>479</v>
      </c>
      <c r="L193" s="42" t="s">
        <v>1862</v>
      </c>
      <c r="M193" s="92">
        <v>0.1</v>
      </c>
      <c r="N193" s="93">
        <v>12</v>
      </c>
      <c r="O193" s="93">
        <f t="shared" ref="O193:O194" si="18">11+12+12+12+12+12+12</f>
        <v>83</v>
      </c>
      <c r="P193" s="93">
        <f t="shared" si="14"/>
        <v>2.7542500000000003</v>
      </c>
      <c r="Q193" s="93">
        <f t="shared" si="15"/>
        <v>33.051000000000002</v>
      </c>
      <c r="R193" s="93">
        <f t="shared" si="16"/>
        <v>228.60275000000001</v>
      </c>
      <c r="S193" s="93">
        <f t="shared" si="12"/>
        <v>261.65375</v>
      </c>
      <c r="T193" s="93">
        <f t="shared" si="13"/>
        <v>68.856249999999989</v>
      </c>
    </row>
    <row r="194" spans="1:20">
      <c r="A194" s="99" t="s">
        <v>93</v>
      </c>
      <c r="B194" s="99">
        <v>990</v>
      </c>
      <c r="C194" s="99">
        <v>1</v>
      </c>
      <c r="D194" s="101" t="s">
        <v>160</v>
      </c>
      <c r="E194" s="90" t="s">
        <v>350</v>
      </c>
      <c r="F194" s="88">
        <v>397</v>
      </c>
      <c r="G194" s="89">
        <v>40189</v>
      </c>
      <c r="H194" s="90" t="s">
        <v>384</v>
      </c>
      <c r="I194" s="64">
        <v>330.51</v>
      </c>
      <c r="J194" s="91" t="s">
        <v>479</v>
      </c>
      <c r="L194" s="42" t="s">
        <v>1862</v>
      </c>
      <c r="M194" s="92">
        <v>0.1</v>
      </c>
      <c r="N194" s="93">
        <v>12</v>
      </c>
      <c r="O194" s="93">
        <f t="shared" si="18"/>
        <v>83</v>
      </c>
      <c r="P194" s="93">
        <f t="shared" si="14"/>
        <v>2.7542500000000003</v>
      </c>
      <c r="Q194" s="93">
        <f t="shared" si="15"/>
        <v>33.051000000000002</v>
      </c>
      <c r="R194" s="93">
        <f t="shared" si="16"/>
        <v>228.60275000000001</v>
      </c>
      <c r="S194" s="93">
        <f t="shared" si="12"/>
        <v>261.65375</v>
      </c>
      <c r="T194" s="93">
        <f t="shared" si="13"/>
        <v>68.856249999999989</v>
      </c>
    </row>
    <row r="195" spans="1:20">
      <c r="A195" s="99" t="s">
        <v>93</v>
      </c>
      <c r="B195" s="99" t="s">
        <v>249</v>
      </c>
      <c r="C195" s="99">
        <v>3</v>
      </c>
      <c r="D195" s="101" t="s">
        <v>148</v>
      </c>
      <c r="E195" s="102">
        <v>1314944</v>
      </c>
      <c r="F195" s="88">
        <v>577</v>
      </c>
      <c r="G195" s="89">
        <v>40344</v>
      </c>
      <c r="H195" s="90">
        <v>1519</v>
      </c>
      <c r="I195" s="64">
        <v>1479</v>
      </c>
      <c r="J195" s="91" t="s">
        <v>358</v>
      </c>
      <c r="L195" s="42" t="s">
        <v>1865</v>
      </c>
      <c r="M195" s="92">
        <v>0.1</v>
      </c>
      <c r="N195" s="93">
        <v>12</v>
      </c>
      <c r="O195" s="93">
        <f>6+12+12+12+12+12+12</f>
        <v>78</v>
      </c>
      <c r="P195" s="93">
        <f t="shared" si="14"/>
        <v>12.325000000000001</v>
      </c>
      <c r="Q195" s="93">
        <f t="shared" si="15"/>
        <v>147.9</v>
      </c>
      <c r="R195" s="93">
        <f t="shared" si="16"/>
        <v>961.35000000000014</v>
      </c>
      <c r="S195" s="93">
        <f t="shared" si="12"/>
        <v>1109.2500000000002</v>
      </c>
      <c r="T195" s="93">
        <f t="shared" si="13"/>
        <v>369.74999999999977</v>
      </c>
    </row>
    <row r="196" spans="1:20" ht="12" hidden="1" customHeight="1">
      <c r="A196" s="99" t="s">
        <v>93</v>
      </c>
      <c r="B196" s="99">
        <v>1009</v>
      </c>
      <c r="C196" s="99">
        <v>1</v>
      </c>
      <c r="D196" s="90" t="s">
        <v>84</v>
      </c>
      <c r="G196" s="85"/>
      <c r="M196" s="92">
        <v>0.1</v>
      </c>
      <c r="N196" s="93"/>
      <c r="O196" s="93"/>
      <c r="P196" s="93">
        <f t="shared" si="14"/>
        <v>0</v>
      </c>
      <c r="Q196" s="93">
        <f t="shared" si="15"/>
        <v>0</v>
      </c>
      <c r="R196" s="93">
        <f t="shared" si="16"/>
        <v>0</v>
      </c>
      <c r="S196" s="93">
        <f t="shared" si="12"/>
        <v>0</v>
      </c>
      <c r="T196" s="93">
        <f t="shared" si="13"/>
        <v>0</v>
      </c>
    </row>
    <row r="197" spans="1:20" ht="12" hidden="1" customHeight="1">
      <c r="A197" s="99" t="s">
        <v>93</v>
      </c>
      <c r="B197" s="99" t="s">
        <v>250</v>
      </c>
      <c r="C197" s="99">
        <v>8</v>
      </c>
      <c r="D197" s="101" t="s">
        <v>219</v>
      </c>
      <c r="E197" s="90"/>
      <c r="F197" s="88">
        <v>2692</v>
      </c>
      <c r="G197" s="89">
        <v>38667</v>
      </c>
      <c r="H197" s="90" t="s">
        <v>480</v>
      </c>
      <c r="J197" s="91"/>
      <c r="M197" s="92">
        <v>0.1</v>
      </c>
      <c r="N197" s="93"/>
      <c r="O197" s="93"/>
      <c r="P197" s="93">
        <f t="shared" si="14"/>
        <v>0</v>
      </c>
      <c r="Q197" s="93">
        <f t="shared" si="15"/>
        <v>0</v>
      </c>
      <c r="R197" s="93">
        <f t="shared" si="16"/>
        <v>0</v>
      </c>
      <c r="S197" s="93">
        <f t="shared" si="12"/>
        <v>0</v>
      </c>
      <c r="T197" s="93">
        <f t="shared" si="13"/>
        <v>0</v>
      </c>
    </row>
    <row r="198" spans="1:20">
      <c r="A198" s="99" t="s">
        <v>93</v>
      </c>
      <c r="B198" s="99">
        <v>1043</v>
      </c>
      <c r="C198" s="99">
        <v>1</v>
      </c>
      <c r="D198" s="101" t="s">
        <v>220</v>
      </c>
      <c r="E198" s="90" t="s">
        <v>481</v>
      </c>
      <c r="F198" s="88">
        <v>751</v>
      </c>
      <c r="G198" s="89">
        <v>40457</v>
      </c>
      <c r="H198" s="90">
        <v>236</v>
      </c>
      <c r="I198" s="64">
        <v>6610.84</v>
      </c>
      <c r="J198" s="91" t="s">
        <v>482</v>
      </c>
      <c r="L198" s="42" t="s">
        <v>1862</v>
      </c>
      <c r="M198" s="92">
        <v>0.1</v>
      </c>
      <c r="N198" s="93">
        <v>12</v>
      </c>
      <c r="O198" s="93">
        <f>2+12+12+12+12+12+12</f>
        <v>74</v>
      </c>
      <c r="P198" s="93">
        <f t="shared" si="14"/>
        <v>55.090333333333341</v>
      </c>
      <c r="Q198" s="93">
        <f t="shared" si="15"/>
        <v>661.08400000000006</v>
      </c>
      <c r="R198" s="93">
        <f t="shared" si="16"/>
        <v>4076.684666666667</v>
      </c>
      <c r="S198" s="93">
        <f t="shared" si="12"/>
        <v>4737.7686666666668</v>
      </c>
      <c r="T198" s="93">
        <f t="shared" si="13"/>
        <v>1873.0713333333333</v>
      </c>
    </row>
    <row r="199" spans="1:20">
      <c r="A199" s="99" t="s">
        <v>93</v>
      </c>
      <c r="B199" s="99" t="s">
        <v>251</v>
      </c>
      <c r="C199" s="99">
        <v>5</v>
      </c>
      <c r="D199" s="101" t="s">
        <v>221</v>
      </c>
      <c r="E199" s="90" t="s">
        <v>483</v>
      </c>
      <c r="F199" s="88">
        <v>762</v>
      </c>
      <c r="G199" s="89">
        <v>40464</v>
      </c>
      <c r="H199" s="90">
        <v>255</v>
      </c>
      <c r="I199" s="64">
        <v>9804.7999999999993</v>
      </c>
      <c r="J199" s="91" t="s">
        <v>482</v>
      </c>
      <c r="L199" s="42" t="s">
        <v>1865</v>
      </c>
      <c r="M199" s="92">
        <v>0.1</v>
      </c>
      <c r="N199" s="93">
        <v>12</v>
      </c>
      <c r="O199" s="93">
        <f t="shared" ref="O199:O200" si="19">2+12+12+12+12+12+12</f>
        <v>74</v>
      </c>
      <c r="P199" s="93">
        <f t="shared" si="14"/>
        <v>81.706666666666663</v>
      </c>
      <c r="Q199" s="93">
        <f t="shared" si="15"/>
        <v>980.48</v>
      </c>
      <c r="R199" s="93">
        <f t="shared" si="16"/>
        <v>6046.2933333333331</v>
      </c>
      <c r="S199" s="93">
        <f t="shared" si="12"/>
        <v>7026.7733333333326</v>
      </c>
      <c r="T199" s="93">
        <f t="shared" si="13"/>
        <v>2778.0266666666666</v>
      </c>
    </row>
    <row r="200" spans="1:20">
      <c r="A200" s="99" t="s">
        <v>93</v>
      </c>
      <c r="B200" s="99" t="s">
        <v>252</v>
      </c>
      <c r="C200" s="99">
        <v>3</v>
      </c>
      <c r="D200" s="101" t="s">
        <v>222</v>
      </c>
      <c r="E200" s="90" t="s">
        <v>484</v>
      </c>
      <c r="F200" s="88">
        <v>762</v>
      </c>
      <c r="G200" s="89">
        <v>40464</v>
      </c>
      <c r="H200" s="90">
        <v>255</v>
      </c>
      <c r="I200" s="64">
        <v>6020.4</v>
      </c>
      <c r="J200" s="91" t="s">
        <v>482</v>
      </c>
      <c r="L200" s="42" t="s">
        <v>1865</v>
      </c>
      <c r="M200" s="92">
        <v>0.1</v>
      </c>
      <c r="N200" s="93">
        <v>12</v>
      </c>
      <c r="O200" s="93">
        <f t="shared" si="19"/>
        <v>74</v>
      </c>
      <c r="P200" s="93">
        <f t="shared" si="14"/>
        <v>50.169999999999995</v>
      </c>
      <c r="Q200" s="93">
        <f t="shared" si="15"/>
        <v>602.04</v>
      </c>
      <c r="R200" s="93">
        <f t="shared" si="16"/>
        <v>3712.5799999999995</v>
      </c>
      <c r="S200" s="93">
        <f t="shared" si="12"/>
        <v>4314.619999999999</v>
      </c>
      <c r="T200" s="93">
        <f t="shared" si="13"/>
        <v>1705.7800000000007</v>
      </c>
    </row>
    <row r="201" spans="1:20">
      <c r="A201" s="99" t="s">
        <v>93</v>
      </c>
      <c r="B201" s="99" t="s">
        <v>253</v>
      </c>
      <c r="C201" s="99">
        <v>5</v>
      </c>
      <c r="D201" s="101" t="s">
        <v>223</v>
      </c>
      <c r="E201" s="102">
        <v>1373384</v>
      </c>
      <c r="F201" s="88">
        <v>801</v>
      </c>
      <c r="G201" s="89">
        <v>40484</v>
      </c>
      <c r="H201" s="90" t="s">
        <v>385</v>
      </c>
      <c r="I201" s="64">
        <v>5045</v>
      </c>
      <c r="J201" s="91" t="s">
        <v>485</v>
      </c>
      <c r="L201" s="42" t="s">
        <v>1865</v>
      </c>
      <c r="M201" s="92">
        <v>0.1</v>
      </c>
      <c r="N201" s="93">
        <v>12</v>
      </c>
      <c r="O201" s="93">
        <f>1+12+12+12+12+12+12</f>
        <v>73</v>
      </c>
      <c r="P201" s="93">
        <f t="shared" si="14"/>
        <v>42.041666666666664</v>
      </c>
      <c r="Q201" s="93">
        <f t="shared" si="15"/>
        <v>504.5</v>
      </c>
      <c r="R201" s="93">
        <f t="shared" si="16"/>
        <v>3069.0416666666665</v>
      </c>
      <c r="S201" s="93">
        <f t="shared" si="12"/>
        <v>3573.5416666666665</v>
      </c>
      <c r="T201" s="93">
        <f t="shared" si="13"/>
        <v>1471.4583333333335</v>
      </c>
    </row>
    <row r="202" spans="1:20">
      <c r="A202" s="99" t="s">
        <v>93</v>
      </c>
      <c r="B202" s="99">
        <v>1057</v>
      </c>
      <c r="C202" s="99">
        <v>1</v>
      </c>
      <c r="D202" s="101" t="s">
        <v>149</v>
      </c>
      <c r="E202" s="102">
        <v>1377036</v>
      </c>
      <c r="F202" s="88">
        <v>818</v>
      </c>
      <c r="G202" s="89">
        <v>40487</v>
      </c>
      <c r="H202" s="90" t="s">
        <v>486</v>
      </c>
      <c r="I202" s="64">
        <v>695</v>
      </c>
      <c r="J202" s="91" t="s">
        <v>487</v>
      </c>
      <c r="L202" s="42" t="s">
        <v>1865</v>
      </c>
      <c r="M202" s="92">
        <v>0.1</v>
      </c>
      <c r="N202" s="93">
        <v>12</v>
      </c>
      <c r="O202" s="93">
        <f t="shared" ref="O202:O207" si="20">1+12+12+12+12+12+12</f>
        <v>73</v>
      </c>
      <c r="P202" s="93">
        <f t="shared" si="14"/>
        <v>5.791666666666667</v>
      </c>
      <c r="Q202" s="93">
        <f t="shared" si="15"/>
        <v>69.5</v>
      </c>
      <c r="R202" s="93">
        <f t="shared" si="16"/>
        <v>422.79166666666669</v>
      </c>
      <c r="S202" s="93">
        <f t="shared" si="12"/>
        <v>492.29166666666669</v>
      </c>
      <c r="T202" s="93">
        <f t="shared" si="13"/>
        <v>202.70833333333331</v>
      </c>
    </row>
    <row r="203" spans="1:20" ht="12" hidden="1" customHeight="1">
      <c r="A203" s="99" t="s">
        <v>93</v>
      </c>
      <c r="B203" s="99">
        <v>1058</v>
      </c>
      <c r="C203" s="99">
        <v>1</v>
      </c>
      <c r="D203" s="101" t="s">
        <v>219</v>
      </c>
      <c r="E203" s="90"/>
      <c r="F203" s="88">
        <v>2699</v>
      </c>
      <c r="G203" s="89">
        <v>38685</v>
      </c>
      <c r="H203" s="90">
        <v>1647</v>
      </c>
      <c r="M203" s="92">
        <v>0.1</v>
      </c>
      <c r="N203" s="93">
        <v>12</v>
      </c>
      <c r="O203" s="93">
        <f t="shared" si="20"/>
        <v>73</v>
      </c>
      <c r="P203" s="93">
        <f t="shared" si="14"/>
        <v>0</v>
      </c>
      <c r="Q203" s="93">
        <f t="shared" si="15"/>
        <v>0</v>
      </c>
      <c r="R203" s="93">
        <f t="shared" si="16"/>
        <v>0</v>
      </c>
      <c r="S203" s="93">
        <f t="shared" si="12"/>
        <v>0</v>
      </c>
      <c r="T203" s="93">
        <f t="shared" si="13"/>
        <v>0</v>
      </c>
    </row>
    <row r="204" spans="1:20" ht="12" hidden="1" customHeight="1">
      <c r="A204" s="99" t="s">
        <v>93</v>
      </c>
      <c r="B204" s="99">
        <v>1059</v>
      </c>
      <c r="C204" s="65">
        <v>1</v>
      </c>
      <c r="D204" s="49" t="s">
        <v>41</v>
      </c>
      <c r="G204" s="85"/>
      <c r="M204" s="92">
        <v>0.1</v>
      </c>
      <c r="N204" s="93">
        <v>12</v>
      </c>
      <c r="O204" s="93">
        <f t="shared" si="20"/>
        <v>73</v>
      </c>
      <c r="P204" s="93">
        <f t="shared" si="14"/>
        <v>0</v>
      </c>
      <c r="Q204" s="93">
        <f t="shared" si="15"/>
        <v>0</v>
      </c>
      <c r="R204" s="93">
        <f t="shared" si="16"/>
        <v>0</v>
      </c>
      <c r="S204" s="93">
        <f t="shared" si="12"/>
        <v>0</v>
      </c>
      <c r="T204" s="93">
        <f t="shared" si="13"/>
        <v>0</v>
      </c>
    </row>
    <row r="205" spans="1:20" ht="12" hidden="1" customHeight="1">
      <c r="A205" s="99" t="s">
        <v>93</v>
      </c>
      <c r="B205" s="99">
        <v>1060</v>
      </c>
      <c r="C205" s="83">
        <v>1</v>
      </c>
      <c r="D205" s="84" t="s">
        <v>288</v>
      </c>
      <c r="G205" s="85"/>
      <c r="M205" s="92">
        <v>0.1</v>
      </c>
      <c r="N205" s="93">
        <v>12</v>
      </c>
      <c r="O205" s="93">
        <f t="shared" si="20"/>
        <v>73</v>
      </c>
      <c r="P205" s="93">
        <f t="shared" si="14"/>
        <v>0</v>
      </c>
      <c r="Q205" s="93">
        <f t="shared" si="15"/>
        <v>0</v>
      </c>
      <c r="R205" s="93">
        <f t="shared" si="16"/>
        <v>0</v>
      </c>
      <c r="S205" s="93">
        <f t="shared" si="12"/>
        <v>0</v>
      </c>
      <c r="T205" s="93">
        <f t="shared" si="13"/>
        <v>0</v>
      </c>
    </row>
    <row r="206" spans="1:20" ht="12" hidden="1" customHeight="1">
      <c r="A206" s="83" t="s">
        <v>93</v>
      </c>
      <c r="B206" s="83">
        <v>1061</v>
      </c>
      <c r="C206" s="83">
        <v>1</v>
      </c>
      <c r="D206" s="84" t="s">
        <v>289</v>
      </c>
      <c r="G206" s="85"/>
      <c r="M206" s="92">
        <v>0.1</v>
      </c>
      <c r="N206" s="93">
        <v>12</v>
      </c>
      <c r="O206" s="93">
        <f t="shared" si="20"/>
        <v>73</v>
      </c>
      <c r="P206" s="93">
        <f t="shared" si="14"/>
        <v>0</v>
      </c>
      <c r="Q206" s="93">
        <f t="shared" si="15"/>
        <v>0</v>
      </c>
      <c r="R206" s="93">
        <f t="shared" si="16"/>
        <v>0</v>
      </c>
      <c r="S206" s="93">
        <f t="shared" si="12"/>
        <v>0</v>
      </c>
      <c r="T206" s="93">
        <f t="shared" si="13"/>
        <v>0</v>
      </c>
    </row>
    <row r="207" spans="1:20">
      <c r="A207" s="99" t="s">
        <v>93</v>
      </c>
      <c r="B207" s="99">
        <v>1062</v>
      </c>
      <c r="C207" s="99">
        <v>1</v>
      </c>
      <c r="D207" s="101" t="s">
        <v>254</v>
      </c>
      <c r="E207" s="102">
        <v>1219982</v>
      </c>
      <c r="F207" s="88">
        <v>259</v>
      </c>
      <c r="G207" s="89">
        <v>40487</v>
      </c>
      <c r="H207" s="90"/>
      <c r="I207" s="64">
        <v>29443.45</v>
      </c>
      <c r="J207" s="91"/>
      <c r="L207" s="42" t="s">
        <v>1865</v>
      </c>
      <c r="M207" s="92">
        <v>0.1</v>
      </c>
      <c r="N207" s="93">
        <v>12</v>
      </c>
      <c r="O207" s="93">
        <f t="shared" si="20"/>
        <v>73</v>
      </c>
      <c r="P207" s="93">
        <f t="shared" si="14"/>
        <v>245.36208333333335</v>
      </c>
      <c r="Q207" s="93">
        <f t="shared" si="15"/>
        <v>2944.3450000000003</v>
      </c>
      <c r="R207" s="93">
        <f t="shared" si="16"/>
        <v>17911.432083333333</v>
      </c>
      <c r="S207" s="93">
        <f t="shared" si="12"/>
        <v>20855.777083333334</v>
      </c>
      <c r="T207" s="93">
        <f t="shared" si="13"/>
        <v>8587.6729166666664</v>
      </c>
    </row>
    <row r="208" spans="1:20">
      <c r="A208" s="99" t="s">
        <v>93</v>
      </c>
      <c r="B208" s="99">
        <v>1063</v>
      </c>
      <c r="C208" s="99">
        <v>1</v>
      </c>
      <c r="D208" s="101" t="s">
        <v>74</v>
      </c>
      <c r="E208" s="90" t="s">
        <v>350</v>
      </c>
      <c r="F208" s="88">
        <v>206</v>
      </c>
      <c r="G208" s="89">
        <v>40038</v>
      </c>
      <c r="H208" s="90">
        <v>37775</v>
      </c>
      <c r="I208" s="64">
        <v>400</v>
      </c>
      <c r="J208" s="91" t="s">
        <v>359</v>
      </c>
      <c r="L208" s="42" t="s">
        <v>1862</v>
      </c>
      <c r="M208" s="92">
        <v>0.1</v>
      </c>
      <c r="N208" s="93">
        <v>12</v>
      </c>
      <c r="O208" s="93">
        <f>4+12+12+12+12+12+12+12</f>
        <v>88</v>
      </c>
      <c r="P208" s="93">
        <f t="shared" si="14"/>
        <v>3.3333333333333335</v>
      </c>
      <c r="Q208" s="93">
        <f t="shared" si="15"/>
        <v>40</v>
      </c>
      <c r="R208" s="93">
        <f t="shared" si="16"/>
        <v>293.33333333333337</v>
      </c>
      <c r="S208" s="93">
        <f t="shared" si="12"/>
        <v>333.33333333333337</v>
      </c>
      <c r="T208" s="93">
        <f t="shared" si="13"/>
        <v>66.666666666666629</v>
      </c>
    </row>
    <row r="209" spans="1:20">
      <c r="A209" s="99" t="s">
        <v>93</v>
      </c>
      <c r="B209" s="99">
        <v>1065</v>
      </c>
      <c r="C209" s="99">
        <v>1</v>
      </c>
      <c r="D209" s="101" t="s">
        <v>74</v>
      </c>
      <c r="E209" s="90" t="s">
        <v>350</v>
      </c>
      <c r="F209" s="88">
        <v>206</v>
      </c>
      <c r="G209" s="89">
        <v>40038</v>
      </c>
      <c r="H209" s="90">
        <v>37775</v>
      </c>
      <c r="I209" s="64">
        <v>400</v>
      </c>
      <c r="J209" s="91" t="s">
        <v>359</v>
      </c>
      <c r="L209" s="42" t="s">
        <v>1862</v>
      </c>
      <c r="M209" s="92">
        <v>0.1</v>
      </c>
      <c r="N209" s="93">
        <v>12</v>
      </c>
      <c r="O209" s="93">
        <f>4+12+12+12+12+12+12+12</f>
        <v>88</v>
      </c>
      <c r="P209" s="93">
        <f t="shared" si="14"/>
        <v>3.3333333333333335</v>
      </c>
      <c r="Q209" s="93">
        <f t="shared" si="15"/>
        <v>40</v>
      </c>
      <c r="R209" s="93">
        <f t="shared" si="16"/>
        <v>293.33333333333337</v>
      </c>
      <c r="S209" s="93">
        <f t="shared" si="12"/>
        <v>333.33333333333337</v>
      </c>
      <c r="T209" s="93">
        <f t="shared" si="13"/>
        <v>66.666666666666629</v>
      </c>
    </row>
    <row r="210" spans="1:20">
      <c r="A210" s="99" t="s">
        <v>93</v>
      </c>
      <c r="B210" s="99">
        <v>1068</v>
      </c>
      <c r="C210" s="99">
        <v>1</v>
      </c>
      <c r="D210" s="101" t="s">
        <v>14</v>
      </c>
      <c r="E210" s="102">
        <v>1409908</v>
      </c>
      <c r="F210" s="88">
        <v>1154</v>
      </c>
      <c r="G210" s="89">
        <v>40724</v>
      </c>
      <c r="H210" s="90" t="s">
        <v>387</v>
      </c>
      <c r="I210" s="64">
        <v>899</v>
      </c>
      <c r="J210" s="91" t="s">
        <v>386</v>
      </c>
      <c r="L210" s="42" t="s">
        <v>1865</v>
      </c>
      <c r="M210" s="92">
        <v>0.1</v>
      </c>
      <c r="N210" s="93">
        <v>12</v>
      </c>
      <c r="O210" s="93">
        <f>6+12+12+12+12+12</f>
        <v>66</v>
      </c>
      <c r="P210" s="93">
        <f t="shared" si="14"/>
        <v>7.4916666666666671</v>
      </c>
      <c r="Q210" s="93">
        <f t="shared" si="15"/>
        <v>89.9</v>
      </c>
      <c r="R210" s="93">
        <f t="shared" si="16"/>
        <v>494.45000000000005</v>
      </c>
      <c r="S210" s="93">
        <f t="shared" si="12"/>
        <v>584.35</v>
      </c>
      <c r="T210" s="93">
        <f t="shared" si="13"/>
        <v>314.64999999999998</v>
      </c>
    </row>
    <row r="211" spans="1:20">
      <c r="A211" s="99" t="s">
        <v>93</v>
      </c>
      <c r="B211" s="99">
        <v>1069</v>
      </c>
      <c r="C211" s="99">
        <v>1</v>
      </c>
      <c r="D211" s="101" t="s">
        <v>255</v>
      </c>
      <c r="E211" s="102">
        <v>1406255</v>
      </c>
      <c r="F211" s="88">
        <v>1118</v>
      </c>
      <c r="G211" s="89">
        <v>40842</v>
      </c>
      <c r="H211" s="90">
        <v>285100</v>
      </c>
      <c r="I211" s="64">
        <v>899</v>
      </c>
      <c r="J211" s="91" t="s">
        <v>388</v>
      </c>
      <c r="L211" s="42" t="s">
        <v>1865</v>
      </c>
      <c r="M211" s="92">
        <v>0.1</v>
      </c>
      <c r="N211" s="93">
        <v>12</v>
      </c>
      <c r="O211" s="93">
        <f>74-12</f>
        <v>62</v>
      </c>
      <c r="P211" s="93">
        <f t="shared" si="14"/>
        <v>7.4916666666666671</v>
      </c>
      <c r="Q211" s="93">
        <f t="shared" si="15"/>
        <v>89.9</v>
      </c>
      <c r="R211" s="93">
        <f t="shared" si="16"/>
        <v>464.48333333333335</v>
      </c>
      <c r="S211" s="93">
        <f t="shared" si="12"/>
        <v>554.38333333333333</v>
      </c>
      <c r="T211" s="93">
        <f t="shared" si="13"/>
        <v>344.61666666666667</v>
      </c>
    </row>
    <row r="212" spans="1:20">
      <c r="A212" s="99" t="s">
        <v>93</v>
      </c>
      <c r="B212" s="99">
        <v>1070</v>
      </c>
      <c r="C212" s="99">
        <v>1</v>
      </c>
      <c r="D212" s="101" t="s">
        <v>14</v>
      </c>
      <c r="E212" s="102">
        <v>1409908</v>
      </c>
      <c r="F212" s="88">
        <v>1154</v>
      </c>
      <c r="G212" s="89">
        <v>40724</v>
      </c>
      <c r="H212" s="90" t="s">
        <v>387</v>
      </c>
      <c r="I212" s="64">
        <v>899</v>
      </c>
      <c r="J212" s="91" t="s">
        <v>386</v>
      </c>
      <c r="L212" s="42" t="s">
        <v>1862</v>
      </c>
      <c r="M212" s="92">
        <v>0.1</v>
      </c>
      <c r="N212" s="93">
        <v>12</v>
      </c>
      <c r="O212" s="93">
        <f>6+12+12+12+12+12</f>
        <v>66</v>
      </c>
      <c r="P212" s="93">
        <f t="shared" si="14"/>
        <v>7.4916666666666671</v>
      </c>
      <c r="Q212" s="93">
        <f t="shared" si="15"/>
        <v>89.9</v>
      </c>
      <c r="R212" s="93">
        <f t="shared" si="16"/>
        <v>494.45000000000005</v>
      </c>
      <c r="S212" s="93">
        <f t="shared" si="12"/>
        <v>584.35</v>
      </c>
      <c r="T212" s="93">
        <f t="shared" si="13"/>
        <v>314.64999999999998</v>
      </c>
    </row>
    <row r="213" spans="1:20">
      <c r="A213" s="99" t="s">
        <v>93</v>
      </c>
      <c r="B213" s="99">
        <v>1071</v>
      </c>
      <c r="C213" s="99">
        <v>1</v>
      </c>
      <c r="D213" s="101" t="s">
        <v>224</v>
      </c>
      <c r="E213" s="102">
        <v>1413560</v>
      </c>
      <c r="F213" s="88">
        <v>1185</v>
      </c>
      <c r="G213" s="89">
        <v>40732</v>
      </c>
      <c r="H213" s="90" t="s">
        <v>389</v>
      </c>
      <c r="I213" s="64">
        <v>699</v>
      </c>
      <c r="J213" s="91" t="s">
        <v>386</v>
      </c>
      <c r="L213" s="42" t="s">
        <v>1862</v>
      </c>
      <c r="M213" s="92">
        <v>0.1</v>
      </c>
      <c r="N213" s="93">
        <v>12</v>
      </c>
      <c r="O213" s="93">
        <f>5+12+12+12+12+12</f>
        <v>65</v>
      </c>
      <c r="P213" s="93">
        <f t="shared" si="14"/>
        <v>5.8250000000000002</v>
      </c>
      <c r="Q213" s="93">
        <f t="shared" si="15"/>
        <v>69.900000000000006</v>
      </c>
      <c r="R213" s="93">
        <f t="shared" si="16"/>
        <v>378.625</v>
      </c>
      <c r="S213" s="93">
        <f t="shared" si="12"/>
        <v>448.52499999999998</v>
      </c>
      <c r="T213" s="93">
        <f t="shared" si="13"/>
        <v>250.47500000000002</v>
      </c>
    </row>
    <row r="214" spans="1:20">
      <c r="A214" s="99" t="s">
        <v>93</v>
      </c>
      <c r="B214" s="99">
        <v>1072</v>
      </c>
      <c r="C214" s="99">
        <v>1</v>
      </c>
      <c r="D214" s="101" t="s">
        <v>224</v>
      </c>
      <c r="E214" s="102">
        <v>1417213</v>
      </c>
      <c r="F214" s="88">
        <v>1185</v>
      </c>
      <c r="G214" s="89">
        <v>40732</v>
      </c>
      <c r="H214" s="90" t="s">
        <v>390</v>
      </c>
      <c r="I214" s="64">
        <v>699</v>
      </c>
      <c r="J214" s="91" t="s">
        <v>386</v>
      </c>
      <c r="L214" s="42" t="s">
        <v>1862</v>
      </c>
      <c r="M214" s="92">
        <v>0.1</v>
      </c>
      <c r="N214" s="93">
        <v>12</v>
      </c>
      <c r="O214" s="93">
        <f>5+12+12+12+12+12</f>
        <v>65</v>
      </c>
      <c r="P214" s="93">
        <f t="shared" si="14"/>
        <v>5.8250000000000002</v>
      </c>
      <c r="Q214" s="93">
        <f t="shared" si="15"/>
        <v>69.900000000000006</v>
      </c>
      <c r="R214" s="93">
        <f t="shared" si="16"/>
        <v>378.625</v>
      </c>
      <c r="S214" s="93">
        <f t="shared" si="12"/>
        <v>448.52499999999998</v>
      </c>
      <c r="T214" s="93">
        <f t="shared" si="13"/>
        <v>250.47500000000002</v>
      </c>
    </row>
    <row r="215" spans="1:20">
      <c r="A215" s="99" t="s">
        <v>93</v>
      </c>
      <c r="B215" s="99" t="s">
        <v>48</v>
      </c>
      <c r="C215" s="99">
        <v>2</v>
      </c>
      <c r="D215" s="101" t="s">
        <v>152</v>
      </c>
      <c r="E215" s="90" t="s">
        <v>350</v>
      </c>
      <c r="F215" s="88">
        <v>676</v>
      </c>
      <c r="G215" s="89">
        <v>40407</v>
      </c>
      <c r="H215" s="90" t="s">
        <v>392</v>
      </c>
      <c r="I215" s="64">
        <v>370</v>
      </c>
      <c r="J215" s="91" t="s">
        <v>391</v>
      </c>
      <c r="L215" s="42" t="s">
        <v>1862</v>
      </c>
      <c r="M215" s="92">
        <v>0.1</v>
      </c>
      <c r="N215" s="93">
        <v>12</v>
      </c>
      <c r="O215" s="93">
        <f>4+12+12+12+12+12+12</f>
        <v>76</v>
      </c>
      <c r="P215" s="93">
        <f t="shared" si="14"/>
        <v>3.0833333333333335</v>
      </c>
      <c r="Q215" s="93">
        <f t="shared" si="15"/>
        <v>37</v>
      </c>
      <c r="R215" s="93">
        <f t="shared" si="16"/>
        <v>234.33333333333334</v>
      </c>
      <c r="S215" s="93">
        <f t="shared" ref="S215:S278" si="21">+R215+Q215</f>
        <v>271.33333333333337</v>
      </c>
      <c r="T215" s="93">
        <f t="shared" ref="T215:T278" si="22">+I215-S215</f>
        <v>98.666666666666629</v>
      </c>
    </row>
    <row r="216" spans="1:20" ht="12" hidden="1" customHeight="1">
      <c r="A216" s="99" t="s">
        <v>93</v>
      </c>
      <c r="B216" s="99">
        <v>1076</v>
      </c>
      <c r="C216" s="65">
        <v>1</v>
      </c>
      <c r="D216" s="42" t="s">
        <v>40</v>
      </c>
      <c r="G216" s="85"/>
      <c r="M216" s="92">
        <v>0.1</v>
      </c>
      <c r="N216" s="93">
        <v>12</v>
      </c>
      <c r="O216" s="93"/>
      <c r="P216" s="93">
        <f t="shared" ref="P216:P279" si="23">+I216*M216/12</f>
        <v>0</v>
      </c>
      <c r="Q216" s="93">
        <f t="shared" ref="Q216:Q279" si="24">+P216*N216</f>
        <v>0</v>
      </c>
      <c r="R216" s="93">
        <f t="shared" ref="R216:R279" si="25">+P216*O216</f>
        <v>0</v>
      </c>
      <c r="S216" s="93">
        <f t="shared" si="21"/>
        <v>0</v>
      </c>
      <c r="T216" s="93">
        <f t="shared" si="22"/>
        <v>0</v>
      </c>
    </row>
    <row r="217" spans="1:20">
      <c r="A217" s="99" t="s">
        <v>93</v>
      </c>
      <c r="B217" s="99">
        <v>1078</v>
      </c>
      <c r="C217" s="99">
        <v>1</v>
      </c>
      <c r="D217" s="101" t="s">
        <v>256</v>
      </c>
      <c r="E217" s="90"/>
      <c r="F217" s="88">
        <v>451</v>
      </c>
      <c r="G217" s="89">
        <v>41206</v>
      </c>
      <c r="H217" s="90" t="s">
        <v>393</v>
      </c>
      <c r="I217" s="64">
        <v>179.13</v>
      </c>
      <c r="J217" s="91" t="s">
        <v>352</v>
      </c>
      <c r="L217" s="42" t="s">
        <v>1862</v>
      </c>
      <c r="M217" s="92">
        <v>0.1</v>
      </c>
      <c r="N217" s="93">
        <v>12</v>
      </c>
      <c r="O217" s="93">
        <f>2+12+12+12+12</f>
        <v>50</v>
      </c>
      <c r="P217" s="93">
        <f t="shared" si="23"/>
        <v>1.49275</v>
      </c>
      <c r="Q217" s="93">
        <f t="shared" si="24"/>
        <v>17.913</v>
      </c>
      <c r="R217" s="93">
        <f t="shared" si="25"/>
        <v>74.637500000000003</v>
      </c>
      <c r="S217" s="93">
        <f t="shared" si="21"/>
        <v>92.5505</v>
      </c>
      <c r="T217" s="93">
        <f t="shared" si="22"/>
        <v>86.579499999999996</v>
      </c>
    </row>
    <row r="218" spans="1:20" ht="12" hidden="1" customHeight="1">
      <c r="A218" s="99" t="s">
        <v>93</v>
      </c>
      <c r="B218" s="99">
        <v>1084</v>
      </c>
      <c r="C218" s="99">
        <v>1</v>
      </c>
      <c r="D218" s="101" t="s">
        <v>17</v>
      </c>
      <c r="G218" s="85"/>
      <c r="M218" s="92">
        <v>0.1</v>
      </c>
      <c r="N218" s="93">
        <v>12</v>
      </c>
      <c r="O218" s="93"/>
      <c r="P218" s="93">
        <f t="shared" si="23"/>
        <v>0</v>
      </c>
      <c r="Q218" s="93">
        <f t="shared" si="24"/>
        <v>0</v>
      </c>
      <c r="R218" s="93">
        <f t="shared" si="25"/>
        <v>0</v>
      </c>
      <c r="S218" s="93">
        <f t="shared" si="21"/>
        <v>0</v>
      </c>
      <c r="T218" s="93">
        <f t="shared" si="22"/>
        <v>0</v>
      </c>
    </row>
    <row r="219" spans="1:20">
      <c r="A219" s="99" t="s">
        <v>93</v>
      </c>
      <c r="B219" s="99">
        <v>1085</v>
      </c>
      <c r="C219" s="99">
        <v>1</v>
      </c>
      <c r="D219" s="101" t="s">
        <v>18</v>
      </c>
      <c r="E219" s="90"/>
      <c r="F219" s="88">
        <v>1144</v>
      </c>
      <c r="G219" s="89">
        <v>40715</v>
      </c>
      <c r="H219" s="90" t="s">
        <v>395</v>
      </c>
      <c r="I219" s="64">
        <v>305.92</v>
      </c>
      <c r="J219" s="91" t="s">
        <v>394</v>
      </c>
      <c r="L219" s="42" t="s">
        <v>1862</v>
      </c>
      <c r="M219" s="92">
        <v>0.1</v>
      </c>
      <c r="N219" s="93">
        <v>12</v>
      </c>
      <c r="O219" s="93">
        <f>6+12+12+12+12+12</f>
        <v>66</v>
      </c>
      <c r="P219" s="93">
        <f t="shared" si="23"/>
        <v>2.5493333333333337</v>
      </c>
      <c r="Q219" s="93">
        <f t="shared" si="24"/>
        <v>30.592000000000006</v>
      </c>
      <c r="R219" s="93">
        <f t="shared" si="25"/>
        <v>168.25600000000003</v>
      </c>
      <c r="S219" s="93">
        <f t="shared" si="21"/>
        <v>198.84800000000004</v>
      </c>
      <c r="T219" s="93">
        <f t="shared" si="22"/>
        <v>107.07199999999997</v>
      </c>
    </row>
    <row r="220" spans="1:20" ht="12" hidden="1" customHeight="1">
      <c r="A220" s="99" t="s">
        <v>93</v>
      </c>
      <c r="B220" s="99">
        <v>1086</v>
      </c>
      <c r="C220" s="99">
        <v>1</v>
      </c>
      <c r="D220" s="101" t="s">
        <v>19</v>
      </c>
      <c r="G220" s="85"/>
      <c r="N220" s="93">
        <v>12</v>
      </c>
      <c r="O220" s="93"/>
      <c r="P220" s="93">
        <f t="shared" si="23"/>
        <v>0</v>
      </c>
      <c r="Q220" s="93">
        <f t="shared" si="24"/>
        <v>0</v>
      </c>
      <c r="R220" s="93">
        <f t="shared" si="25"/>
        <v>0</v>
      </c>
      <c r="S220" s="93">
        <f t="shared" si="21"/>
        <v>0</v>
      </c>
      <c r="T220" s="93">
        <f t="shared" si="22"/>
        <v>0</v>
      </c>
    </row>
    <row r="221" spans="1:20" ht="12" hidden="1" customHeight="1">
      <c r="A221" s="99" t="s">
        <v>93</v>
      </c>
      <c r="B221" s="99">
        <v>1088</v>
      </c>
      <c r="C221" s="99">
        <v>1</v>
      </c>
      <c r="D221" s="101" t="s">
        <v>160</v>
      </c>
      <c r="G221" s="85"/>
      <c r="N221" s="93">
        <v>12</v>
      </c>
      <c r="O221" s="93"/>
      <c r="P221" s="93">
        <f t="shared" si="23"/>
        <v>0</v>
      </c>
      <c r="Q221" s="93">
        <f t="shared" si="24"/>
        <v>0</v>
      </c>
      <c r="R221" s="93">
        <f t="shared" si="25"/>
        <v>0</v>
      </c>
      <c r="S221" s="93">
        <f t="shared" si="21"/>
        <v>0</v>
      </c>
      <c r="T221" s="93">
        <f t="shared" si="22"/>
        <v>0</v>
      </c>
    </row>
    <row r="222" spans="1:20" ht="12" hidden="1" customHeight="1">
      <c r="A222" s="99" t="s">
        <v>93</v>
      </c>
      <c r="B222" s="99">
        <v>1089</v>
      </c>
      <c r="C222" s="99">
        <v>1</v>
      </c>
      <c r="D222" s="101" t="s">
        <v>21</v>
      </c>
      <c r="G222" s="85"/>
      <c r="N222" s="93">
        <v>12</v>
      </c>
      <c r="O222" s="93"/>
      <c r="P222" s="93">
        <f t="shared" si="23"/>
        <v>0</v>
      </c>
      <c r="Q222" s="93">
        <f t="shared" si="24"/>
        <v>0</v>
      </c>
      <c r="R222" s="93">
        <f t="shared" si="25"/>
        <v>0</v>
      </c>
      <c r="S222" s="93">
        <f t="shared" si="21"/>
        <v>0</v>
      </c>
      <c r="T222" s="93">
        <f t="shared" si="22"/>
        <v>0</v>
      </c>
    </row>
    <row r="223" spans="1:20" ht="12" hidden="1" customHeight="1">
      <c r="A223" s="99" t="s">
        <v>93</v>
      </c>
      <c r="B223" s="99">
        <v>1090</v>
      </c>
      <c r="C223" s="99">
        <v>1</v>
      </c>
      <c r="D223" s="101" t="s">
        <v>22</v>
      </c>
      <c r="G223" s="85"/>
      <c r="N223" s="93">
        <v>12</v>
      </c>
      <c r="O223" s="93"/>
      <c r="P223" s="93">
        <f t="shared" si="23"/>
        <v>0</v>
      </c>
      <c r="Q223" s="93">
        <f t="shared" si="24"/>
        <v>0</v>
      </c>
      <c r="R223" s="93">
        <f t="shared" si="25"/>
        <v>0</v>
      </c>
      <c r="S223" s="93">
        <f t="shared" si="21"/>
        <v>0</v>
      </c>
      <c r="T223" s="93">
        <f t="shared" si="22"/>
        <v>0</v>
      </c>
    </row>
    <row r="224" spans="1:20" ht="12" hidden="1" customHeight="1">
      <c r="A224" s="99" t="s">
        <v>93</v>
      </c>
      <c r="B224" s="99">
        <v>1092</v>
      </c>
      <c r="C224" s="65">
        <v>1</v>
      </c>
      <c r="D224" s="42" t="s">
        <v>26</v>
      </c>
      <c r="G224" s="85"/>
      <c r="N224" s="93">
        <v>12</v>
      </c>
      <c r="O224" s="93"/>
      <c r="P224" s="93">
        <f t="shared" si="23"/>
        <v>0</v>
      </c>
      <c r="Q224" s="93">
        <f t="shared" si="24"/>
        <v>0</v>
      </c>
      <c r="R224" s="93">
        <f t="shared" si="25"/>
        <v>0</v>
      </c>
      <c r="S224" s="93">
        <f t="shared" si="21"/>
        <v>0</v>
      </c>
      <c r="T224" s="93">
        <f t="shared" si="22"/>
        <v>0</v>
      </c>
    </row>
    <row r="225" spans="1:20" ht="12" hidden="1" customHeight="1">
      <c r="A225" s="99" t="s">
        <v>93</v>
      </c>
      <c r="B225" s="99">
        <v>1096</v>
      </c>
      <c r="C225" s="99">
        <v>1</v>
      </c>
      <c r="D225" s="101" t="s">
        <v>185</v>
      </c>
      <c r="G225" s="85"/>
      <c r="N225" s="93">
        <v>12</v>
      </c>
      <c r="O225" s="93"/>
      <c r="P225" s="93">
        <f t="shared" si="23"/>
        <v>0</v>
      </c>
      <c r="Q225" s="93">
        <f t="shared" si="24"/>
        <v>0</v>
      </c>
      <c r="R225" s="93">
        <f t="shared" si="25"/>
        <v>0</v>
      </c>
      <c r="S225" s="93">
        <f t="shared" si="21"/>
        <v>0</v>
      </c>
      <c r="T225" s="93">
        <f t="shared" si="22"/>
        <v>0</v>
      </c>
    </row>
    <row r="226" spans="1:20" ht="12" hidden="1" customHeight="1">
      <c r="A226" s="99" t="s">
        <v>93</v>
      </c>
      <c r="B226" s="99">
        <v>1098</v>
      </c>
      <c r="C226" s="99">
        <v>1</v>
      </c>
      <c r="D226" s="101" t="s">
        <v>16</v>
      </c>
      <c r="G226" s="85"/>
      <c r="N226" s="93">
        <v>12</v>
      </c>
      <c r="O226" s="93"/>
      <c r="P226" s="93">
        <f t="shared" si="23"/>
        <v>0</v>
      </c>
      <c r="Q226" s="93">
        <f t="shared" si="24"/>
        <v>0</v>
      </c>
      <c r="R226" s="93">
        <f t="shared" si="25"/>
        <v>0</v>
      </c>
      <c r="S226" s="93">
        <f t="shared" si="21"/>
        <v>0</v>
      </c>
      <c r="T226" s="93">
        <f t="shared" si="22"/>
        <v>0</v>
      </c>
    </row>
    <row r="227" spans="1:20" ht="12" hidden="1" customHeight="1">
      <c r="A227" s="99" t="s">
        <v>93</v>
      </c>
      <c r="B227" s="99">
        <v>1100</v>
      </c>
      <c r="C227" s="99">
        <v>1</v>
      </c>
      <c r="D227" s="101" t="s">
        <v>23</v>
      </c>
      <c r="G227" s="85"/>
      <c r="N227" s="93">
        <v>12</v>
      </c>
      <c r="O227" s="93"/>
      <c r="P227" s="93">
        <f t="shared" si="23"/>
        <v>0</v>
      </c>
      <c r="Q227" s="93">
        <f t="shared" si="24"/>
        <v>0</v>
      </c>
      <c r="R227" s="93">
        <f t="shared" si="25"/>
        <v>0</v>
      </c>
      <c r="S227" s="93">
        <f t="shared" si="21"/>
        <v>0</v>
      </c>
      <c r="T227" s="93">
        <f t="shared" si="22"/>
        <v>0</v>
      </c>
    </row>
    <row r="228" spans="1:20">
      <c r="A228" s="99" t="s">
        <v>93</v>
      </c>
      <c r="B228" s="99">
        <v>1101</v>
      </c>
      <c r="C228" s="99">
        <v>1</v>
      </c>
      <c r="D228" s="101" t="s">
        <v>24</v>
      </c>
      <c r="E228" s="90" t="s">
        <v>398</v>
      </c>
      <c r="F228" s="88">
        <v>1030</v>
      </c>
      <c r="G228" s="89">
        <v>40624</v>
      </c>
      <c r="H228" s="90" t="s">
        <v>397</v>
      </c>
      <c r="I228" s="64">
        <v>329</v>
      </c>
      <c r="J228" s="91" t="s">
        <v>396</v>
      </c>
      <c r="L228" s="42" t="s">
        <v>1866</v>
      </c>
      <c r="M228" s="92">
        <v>0.33329999999999999</v>
      </c>
      <c r="N228" s="93">
        <v>0</v>
      </c>
      <c r="O228" s="93">
        <v>36</v>
      </c>
      <c r="P228" s="93">
        <f t="shared" si="23"/>
        <v>9.1379749999999991</v>
      </c>
      <c r="Q228" s="93">
        <f t="shared" si="24"/>
        <v>0</v>
      </c>
      <c r="R228" s="93">
        <f t="shared" si="25"/>
        <v>328.96709999999996</v>
      </c>
      <c r="S228" s="93">
        <f t="shared" si="21"/>
        <v>328.96709999999996</v>
      </c>
      <c r="T228" s="93">
        <f t="shared" si="22"/>
        <v>3.2900000000040563E-2</v>
      </c>
    </row>
    <row r="229" spans="1:20" ht="12" hidden="1" customHeight="1">
      <c r="A229" s="99" t="s">
        <v>93</v>
      </c>
      <c r="B229" s="99">
        <v>1102</v>
      </c>
      <c r="C229" s="99">
        <v>1</v>
      </c>
      <c r="D229" s="101" t="s">
        <v>94</v>
      </c>
      <c r="G229" s="85"/>
      <c r="N229" s="93">
        <v>12</v>
      </c>
      <c r="O229" s="93"/>
      <c r="P229" s="93">
        <f t="shared" si="23"/>
        <v>0</v>
      </c>
      <c r="Q229" s="93">
        <f t="shared" si="24"/>
        <v>0</v>
      </c>
      <c r="R229" s="93">
        <f t="shared" si="25"/>
        <v>0</v>
      </c>
      <c r="S229" s="93">
        <f t="shared" si="21"/>
        <v>0</v>
      </c>
      <c r="T229" s="93">
        <f t="shared" si="22"/>
        <v>0</v>
      </c>
    </row>
    <row r="230" spans="1:20" ht="12" hidden="1" customHeight="1">
      <c r="A230" s="99" t="s">
        <v>93</v>
      </c>
      <c r="B230" s="99">
        <v>1103</v>
      </c>
      <c r="C230" s="99">
        <v>1</v>
      </c>
      <c r="D230" s="101" t="s">
        <v>323</v>
      </c>
      <c r="G230" s="85"/>
      <c r="N230" s="93">
        <v>12</v>
      </c>
      <c r="O230" s="93"/>
      <c r="P230" s="93">
        <f t="shared" si="23"/>
        <v>0</v>
      </c>
      <c r="Q230" s="93">
        <f t="shared" si="24"/>
        <v>0</v>
      </c>
      <c r="R230" s="93">
        <f t="shared" si="25"/>
        <v>0</v>
      </c>
      <c r="S230" s="93">
        <f t="shared" si="21"/>
        <v>0</v>
      </c>
      <c r="T230" s="93">
        <f t="shared" si="22"/>
        <v>0</v>
      </c>
    </row>
    <row r="231" spans="1:20" ht="12" hidden="1" customHeight="1">
      <c r="A231" s="99" t="s">
        <v>93</v>
      </c>
      <c r="B231" s="99">
        <v>1104</v>
      </c>
      <c r="C231" s="99">
        <v>1</v>
      </c>
      <c r="D231" s="101" t="s">
        <v>323</v>
      </c>
      <c r="G231" s="85"/>
      <c r="N231" s="93">
        <v>12</v>
      </c>
      <c r="O231" s="93"/>
      <c r="P231" s="93">
        <f t="shared" si="23"/>
        <v>0</v>
      </c>
      <c r="Q231" s="93">
        <f t="shared" si="24"/>
        <v>0</v>
      </c>
      <c r="R231" s="93">
        <f t="shared" si="25"/>
        <v>0</v>
      </c>
      <c r="S231" s="93">
        <f t="shared" si="21"/>
        <v>0</v>
      </c>
      <c r="T231" s="93">
        <f t="shared" si="22"/>
        <v>0</v>
      </c>
    </row>
    <row r="232" spans="1:20" ht="12" hidden="1" customHeight="1">
      <c r="A232" s="99" t="s">
        <v>93</v>
      </c>
      <c r="B232" s="99" t="s">
        <v>49</v>
      </c>
      <c r="C232" s="99">
        <v>3</v>
      </c>
      <c r="D232" s="101" t="s">
        <v>25</v>
      </c>
      <c r="G232" s="85"/>
      <c r="N232" s="93">
        <v>12</v>
      </c>
      <c r="O232" s="93"/>
      <c r="P232" s="93">
        <f t="shared" si="23"/>
        <v>0</v>
      </c>
      <c r="Q232" s="93">
        <f t="shared" si="24"/>
        <v>0</v>
      </c>
      <c r="R232" s="93">
        <f t="shared" si="25"/>
        <v>0</v>
      </c>
      <c r="S232" s="93">
        <f t="shared" si="21"/>
        <v>0</v>
      </c>
      <c r="T232" s="93">
        <f t="shared" si="22"/>
        <v>0</v>
      </c>
    </row>
    <row r="233" spans="1:20" ht="12" hidden="1" customHeight="1">
      <c r="A233" s="99" t="s">
        <v>93</v>
      </c>
      <c r="B233" s="99">
        <v>1108</v>
      </c>
      <c r="C233" s="99">
        <v>1</v>
      </c>
      <c r="D233" s="101" t="s">
        <v>148</v>
      </c>
      <c r="G233" s="85"/>
      <c r="N233" s="93">
        <v>12</v>
      </c>
      <c r="O233" s="93"/>
      <c r="P233" s="93">
        <f t="shared" si="23"/>
        <v>0</v>
      </c>
      <c r="Q233" s="93">
        <f t="shared" si="24"/>
        <v>0</v>
      </c>
      <c r="R233" s="93">
        <f t="shared" si="25"/>
        <v>0</v>
      </c>
      <c r="S233" s="93">
        <f t="shared" si="21"/>
        <v>0</v>
      </c>
      <c r="T233" s="93">
        <f t="shared" si="22"/>
        <v>0</v>
      </c>
    </row>
    <row r="234" spans="1:20" ht="12" hidden="1" customHeight="1">
      <c r="A234" s="99" t="s">
        <v>93</v>
      </c>
      <c r="B234" s="99">
        <v>1110</v>
      </c>
      <c r="C234" s="99">
        <v>1</v>
      </c>
      <c r="D234" s="101" t="s">
        <v>95</v>
      </c>
      <c r="G234" s="85"/>
      <c r="N234" s="93">
        <v>12</v>
      </c>
      <c r="O234" s="93"/>
      <c r="P234" s="93">
        <f t="shared" si="23"/>
        <v>0</v>
      </c>
      <c r="Q234" s="93">
        <f t="shared" si="24"/>
        <v>0</v>
      </c>
      <c r="R234" s="93">
        <f t="shared" si="25"/>
        <v>0</v>
      </c>
      <c r="S234" s="93">
        <f t="shared" si="21"/>
        <v>0</v>
      </c>
      <c r="T234" s="93">
        <f t="shared" si="22"/>
        <v>0</v>
      </c>
    </row>
    <row r="235" spans="1:20" ht="12" hidden="1" customHeight="1">
      <c r="A235" s="99" t="s">
        <v>93</v>
      </c>
      <c r="B235" s="99">
        <v>1111</v>
      </c>
      <c r="C235" s="99">
        <v>1</v>
      </c>
      <c r="D235" s="101" t="s">
        <v>94</v>
      </c>
      <c r="G235" s="85"/>
      <c r="N235" s="93">
        <v>12</v>
      </c>
      <c r="O235" s="93"/>
      <c r="P235" s="93">
        <f t="shared" si="23"/>
        <v>0</v>
      </c>
      <c r="Q235" s="93">
        <f t="shared" si="24"/>
        <v>0</v>
      </c>
      <c r="R235" s="93">
        <f t="shared" si="25"/>
        <v>0</v>
      </c>
      <c r="S235" s="93">
        <f t="shared" si="21"/>
        <v>0</v>
      </c>
      <c r="T235" s="93">
        <f t="shared" si="22"/>
        <v>0</v>
      </c>
    </row>
    <row r="236" spans="1:20" ht="12" hidden="1" customHeight="1">
      <c r="A236" s="99" t="s">
        <v>93</v>
      </c>
      <c r="B236" s="99">
        <v>1117</v>
      </c>
      <c r="C236" s="83">
        <v>1</v>
      </c>
      <c r="D236" s="84" t="s">
        <v>189</v>
      </c>
      <c r="G236" s="85"/>
      <c r="N236" s="93">
        <v>12</v>
      </c>
      <c r="O236" s="93"/>
      <c r="P236" s="93">
        <f t="shared" si="23"/>
        <v>0</v>
      </c>
      <c r="Q236" s="93">
        <f t="shared" si="24"/>
        <v>0</v>
      </c>
      <c r="R236" s="93">
        <f t="shared" si="25"/>
        <v>0</v>
      </c>
      <c r="S236" s="93">
        <f t="shared" si="21"/>
        <v>0</v>
      </c>
      <c r="T236" s="93">
        <f t="shared" si="22"/>
        <v>0</v>
      </c>
    </row>
    <row r="237" spans="1:20" ht="12" hidden="1" customHeight="1">
      <c r="A237" s="99" t="s">
        <v>93</v>
      </c>
      <c r="B237" s="99">
        <v>1119</v>
      </c>
      <c r="C237" s="83">
        <v>1</v>
      </c>
      <c r="D237" s="84" t="s">
        <v>225</v>
      </c>
      <c r="G237" s="85"/>
      <c r="N237" s="93">
        <v>12</v>
      </c>
      <c r="O237" s="93"/>
      <c r="P237" s="93">
        <f t="shared" si="23"/>
        <v>0</v>
      </c>
      <c r="Q237" s="93">
        <f t="shared" si="24"/>
        <v>0</v>
      </c>
      <c r="R237" s="93">
        <f t="shared" si="25"/>
        <v>0</v>
      </c>
      <c r="S237" s="93">
        <f t="shared" si="21"/>
        <v>0</v>
      </c>
      <c r="T237" s="93">
        <f t="shared" si="22"/>
        <v>0</v>
      </c>
    </row>
    <row r="238" spans="1:20" ht="12" hidden="1" customHeight="1">
      <c r="A238" s="99" t="s">
        <v>93</v>
      </c>
      <c r="B238" s="99">
        <v>1120</v>
      </c>
      <c r="C238" s="83">
        <v>1</v>
      </c>
      <c r="D238" s="84" t="s">
        <v>226</v>
      </c>
      <c r="G238" s="85"/>
      <c r="N238" s="93">
        <v>12</v>
      </c>
      <c r="O238" s="93"/>
      <c r="P238" s="93">
        <f t="shared" si="23"/>
        <v>0</v>
      </c>
      <c r="Q238" s="93">
        <f t="shared" si="24"/>
        <v>0</v>
      </c>
      <c r="R238" s="93">
        <f t="shared" si="25"/>
        <v>0</v>
      </c>
      <c r="S238" s="93">
        <f t="shared" si="21"/>
        <v>0</v>
      </c>
      <c r="T238" s="93">
        <f t="shared" si="22"/>
        <v>0</v>
      </c>
    </row>
    <row r="239" spans="1:20" ht="12" hidden="1" customHeight="1">
      <c r="A239" s="99" t="s">
        <v>93</v>
      </c>
      <c r="B239" s="99">
        <v>1123</v>
      </c>
      <c r="C239" s="83">
        <v>1</v>
      </c>
      <c r="D239" s="84" t="s">
        <v>77</v>
      </c>
      <c r="G239" s="85"/>
      <c r="N239" s="93">
        <v>12</v>
      </c>
      <c r="O239" s="93"/>
      <c r="P239" s="93">
        <f t="shared" si="23"/>
        <v>0</v>
      </c>
      <c r="Q239" s="93">
        <f t="shared" si="24"/>
        <v>0</v>
      </c>
      <c r="R239" s="93">
        <f t="shared" si="25"/>
        <v>0</v>
      </c>
      <c r="S239" s="93">
        <f t="shared" si="21"/>
        <v>0</v>
      </c>
      <c r="T239" s="93">
        <f t="shared" si="22"/>
        <v>0</v>
      </c>
    </row>
    <row r="240" spans="1:20" ht="12" hidden="1" customHeight="1">
      <c r="A240" s="99" t="s">
        <v>93</v>
      </c>
      <c r="B240" s="99">
        <v>1124</v>
      </c>
      <c r="C240" s="83">
        <v>1</v>
      </c>
      <c r="D240" s="84" t="s">
        <v>73</v>
      </c>
      <c r="G240" s="85"/>
      <c r="N240" s="93">
        <v>12</v>
      </c>
      <c r="O240" s="93"/>
      <c r="P240" s="93">
        <f t="shared" si="23"/>
        <v>0</v>
      </c>
      <c r="Q240" s="93">
        <f t="shared" si="24"/>
        <v>0</v>
      </c>
      <c r="R240" s="93">
        <f t="shared" si="25"/>
        <v>0</v>
      </c>
      <c r="S240" s="93">
        <f t="shared" si="21"/>
        <v>0</v>
      </c>
      <c r="T240" s="93">
        <f t="shared" si="22"/>
        <v>0</v>
      </c>
    </row>
    <row r="241" spans="1:20" ht="12" hidden="1" customHeight="1">
      <c r="A241" s="99" t="s">
        <v>93</v>
      </c>
      <c r="B241" s="99">
        <v>1129</v>
      </c>
      <c r="C241" s="83">
        <v>1</v>
      </c>
      <c r="D241" s="84" t="s">
        <v>95</v>
      </c>
      <c r="G241" s="85"/>
      <c r="N241" s="93">
        <v>12</v>
      </c>
      <c r="O241" s="93"/>
      <c r="P241" s="93">
        <f t="shared" si="23"/>
        <v>0</v>
      </c>
      <c r="Q241" s="93">
        <f t="shared" si="24"/>
        <v>0</v>
      </c>
      <c r="R241" s="93">
        <f t="shared" si="25"/>
        <v>0</v>
      </c>
      <c r="S241" s="93">
        <f t="shared" si="21"/>
        <v>0</v>
      </c>
      <c r="T241" s="93">
        <f t="shared" si="22"/>
        <v>0</v>
      </c>
    </row>
    <row r="242" spans="1:20" ht="12" hidden="1" customHeight="1">
      <c r="A242" s="99" t="s">
        <v>93</v>
      </c>
      <c r="B242" s="99">
        <v>1130</v>
      </c>
      <c r="C242" s="83">
        <v>1</v>
      </c>
      <c r="D242" s="84" t="s">
        <v>78</v>
      </c>
      <c r="G242" s="85"/>
      <c r="N242" s="93">
        <v>12</v>
      </c>
      <c r="O242" s="93"/>
      <c r="P242" s="93">
        <f t="shared" si="23"/>
        <v>0</v>
      </c>
      <c r="Q242" s="93">
        <f t="shared" si="24"/>
        <v>0</v>
      </c>
      <c r="R242" s="93">
        <f t="shared" si="25"/>
        <v>0</v>
      </c>
      <c r="S242" s="93">
        <f t="shared" si="21"/>
        <v>0</v>
      </c>
      <c r="T242" s="93">
        <f t="shared" si="22"/>
        <v>0</v>
      </c>
    </row>
    <row r="243" spans="1:20" ht="12" hidden="1" customHeight="1">
      <c r="A243" s="99" t="s">
        <v>93</v>
      </c>
      <c r="B243" s="99">
        <v>1131</v>
      </c>
      <c r="C243" s="83">
        <v>1</v>
      </c>
      <c r="D243" s="84" t="s">
        <v>159</v>
      </c>
      <c r="G243" s="85"/>
      <c r="N243" s="93">
        <v>12</v>
      </c>
      <c r="O243" s="93"/>
      <c r="P243" s="93">
        <f t="shared" si="23"/>
        <v>0</v>
      </c>
      <c r="Q243" s="93">
        <f t="shared" si="24"/>
        <v>0</v>
      </c>
      <c r="R243" s="93">
        <f t="shared" si="25"/>
        <v>0</v>
      </c>
      <c r="S243" s="93">
        <f t="shared" si="21"/>
        <v>0</v>
      </c>
      <c r="T243" s="93">
        <f t="shared" si="22"/>
        <v>0</v>
      </c>
    </row>
    <row r="244" spans="1:20" ht="12" hidden="1" customHeight="1">
      <c r="A244" s="99" t="s">
        <v>93</v>
      </c>
      <c r="B244" s="99" t="s">
        <v>50</v>
      </c>
      <c r="C244" s="83">
        <v>2</v>
      </c>
      <c r="D244" s="84" t="s">
        <v>73</v>
      </c>
      <c r="G244" s="85"/>
      <c r="N244" s="93">
        <v>12</v>
      </c>
      <c r="O244" s="93"/>
      <c r="P244" s="93">
        <f t="shared" si="23"/>
        <v>0</v>
      </c>
      <c r="Q244" s="93">
        <f t="shared" si="24"/>
        <v>0</v>
      </c>
      <c r="R244" s="93">
        <f t="shared" si="25"/>
        <v>0</v>
      </c>
      <c r="S244" s="93">
        <f t="shared" si="21"/>
        <v>0</v>
      </c>
      <c r="T244" s="93">
        <f t="shared" si="22"/>
        <v>0</v>
      </c>
    </row>
    <row r="245" spans="1:20" ht="12" hidden="1" customHeight="1">
      <c r="A245" s="99" t="s">
        <v>93</v>
      </c>
      <c r="B245" s="99">
        <v>1134</v>
      </c>
      <c r="C245" s="83">
        <v>1</v>
      </c>
      <c r="D245" s="84" t="s">
        <v>94</v>
      </c>
      <c r="G245" s="85"/>
      <c r="N245" s="93">
        <v>12</v>
      </c>
      <c r="O245" s="93"/>
      <c r="P245" s="93">
        <f t="shared" si="23"/>
        <v>0</v>
      </c>
      <c r="Q245" s="93">
        <f t="shared" si="24"/>
        <v>0</v>
      </c>
      <c r="R245" s="93">
        <f t="shared" si="25"/>
        <v>0</v>
      </c>
      <c r="S245" s="93">
        <f t="shared" si="21"/>
        <v>0</v>
      </c>
      <c r="T245" s="93">
        <f t="shared" si="22"/>
        <v>0</v>
      </c>
    </row>
    <row r="246" spans="1:20" ht="12" hidden="1" customHeight="1">
      <c r="A246" s="99" t="s">
        <v>93</v>
      </c>
      <c r="B246" s="99">
        <v>1138</v>
      </c>
      <c r="C246" s="83">
        <v>1</v>
      </c>
      <c r="D246" s="84" t="s">
        <v>97</v>
      </c>
      <c r="G246" s="85"/>
      <c r="N246" s="93">
        <v>12</v>
      </c>
      <c r="O246" s="93"/>
      <c r="P246" s="93">
        <f t="shared" si="23"/>
        <v>0</v>
      </c>
      <c r="Q246" s="93">
        <f t="shared" si="24"/>
        <v>0</v>
      </c>
      <c r="R246" s="93">
        <f t="shared" si="25"/>
        <v>0</v>
      </c>
      <c r="S246" s="93">
        <f t="shared" si="21"/>
        <v>0</v>
      </c>
      <c r="T246" s="93">
        <f t="shared" si="22"/>
        <v>0</v>
      </c>
    </row>
    <row r="247" spans="1:20" ht="12" hidden="1" customHeight="1">
      <c r="A247" s="99" t="s">
        <v>93</v>
      </c>
      <c r="B247" s="99">
        <v>1139</v>
      </c>
      <c r="C247" s="83">
        <v>1</v>
      </c>
      <c r="D247" s="84" t="s">
        <v>108</v>
      </c>
      <c r="G247" s="85"/>
      <c r="N247" s="93">
        <v>12</v>
      </c>
      <c r="O247" s="93"/>
      <c r="P247" s="93">
        <f t="shared" si="23"/>
        <v>0</v>
      </c>
      <c r="Q247" s="93">
        <f t="shared" si="24"/>
        <v>0</v>
      </c>
      <c r="R247" s="93">
        <f t="shared" si="25"/>
        <v>0</v>
      </c>
      <c r="S247" s="93">
        <f t="shared" si="21"/>
        <v>0</v>
      </c>
      <c r="T247" s="93">
        <f t="shared" si="22"/>
        <v>0</v>
      </c>
    </row>
    <row r="248" spans="1:20" ht="12" hidden="1" customHeight="1">
      <c r="A248" s="99" t="s">
        <v>93</v>
      </c>
      <c r="B248" s="99">
        <v>1140</v>
      </c>
      <c r="C248" s="83">
        <v>1</v>
      </c>
      <c r="D248" s="84" t="s">
        <v>159</v>
      </c>
      <c r="G248" s="85"/>
      <c r="N248" s="93">
        <v>12</v>
      </c>
      <c r="O248" s="93"/>
      <c r="P248" s="93">
        <f t="shared" si="23"/>
        <v>0</v>
      </c>
      <c r="Q248" s="93">
        <f t="shared" si="24"/>
        <v>0</v>
      </c>
      <c r="R248" s="93">
        <f t="shared" si="25"/>
        <v>0</v>
      </c>
      <c r="S248" s="93">
        <f t="shared" si="21"/>
        <v>0</v>
      </c>
      <c r="T248" s="93">
        <f t="shared" si="22"/>
        <v>0</v>
      </c>
    </row>
    <row r="249" spans="1:20" ht="12" hidden="1" customHeight="1">
      <c r="A249" s="99" t="s">
        <v>93</v>
      </c>
      <c r="B249" s="99">
        <v>1144</v>
      </c>
      <c r="C249" s="55">
        <v>1</v>
      </c>
      <c r="D249" s="49" t="s">
        <v>12</v>
      </c>
      <c r="G249" s="85"/>
      <c r="N249" s="93">
        <v>12</v>
      </c>
      <c r="O249" s="93"/>
      <c r="P249" s="93">
        <f t="shared" si="23"/>
        <v>0</v>
      </c>
      <c r="Q249" s="93">
        <f t="shared" si="24"/>
        <v>0</v>
      </c>
      <c r="R249" s="93">
        <f t="shared" si="25"/>
        <v>0</v>
      </c>
      <c r="S249" s="93">
        <f t="shared" si="21"/>
        <v>0</v>
      </c>
      <c r="T249" s="93">
        <f t="shared" si="22"/>
        <v>0</v>
      </c>
    </row>
    <row r="250" spans="1:20" ht="12" hidden="1" customHeight="1">
      <c r="A250" s="99" t="s">
        <v>93</v>
      </c>
      <c r="B250" s="99">
        <v>1145</v>
      </c>
      <c r="C250" s="83">
        <v>1</v>
      </c>
      <c r="D250" s="84" t="s">
        <v>73</v>
      </c>
      <c r="G250" s="85"/>
      <c r="N250" s="93">
        <v>12</v>
      </c>
      <c r="O250" s="93"/>
      <c r="P250" s="93">
        <f t="shared" si="23"/>
        <v>0</v>
      </c>
      <c r="Q250" s="93">
        <f t="shared" si="24"/>
        <v>0</v>
      </c>
      <c r="R250" s="93">
        <f t="shared" si="25"/>
        <v>0</v>
      </c>
      <c r="S250" s="93">
        <f t="shared" si="21"/>
        <v>0</v>
      </c>
      <c r="T250" s="93">
        <f t="shared" si="22"/>
        <v>0</v>
      </c>
    </row>
    <row r="251" spans="1:20" ht="12" hidden="1" customHeight="1">
      <c r="A251" s="99" t="s">
        <v>93</v>
      </c>
      <c r="B251" s="99">
        <v>1149</v>
      </c>
      <c r="C251" s="83">
        <v>1</v>
      </c>
      <c r="D251" s="84" t="s">
        <v>94</v>
      </c>
      <c r="G251" s="85"/>
      <c r="N251" s="93">
        <v>12</v>
      </c>
      <c r="O251" s="93"/>
      <c r="P251" s="93">
        <f t="shared" si="23"/>
        <v>0</v>
      </c>
      <c r="Q251" s="93">
        <f t="shared" si="24"/>
        <v>0</v>
      </c>
      <c r="R251" s="93">
        <f t="shared" si="25"/>
        <v>0</v>
      </c>
      <c r="S251" s="93">
        <f t="shared" si="21"/>
        <v>0</v>
      </c>
      <c r="T251" s="93">
        <f t="shared" si="22"/>
        <v>0</v>
      </c>
    </row>
    <row r="252" spans="1:20" ht="12" hidden="1" customHeight="1">
      <c r="A252" s="99" t="s">
        <v>93</v>
      </c>
      <c r="B252" s="99">
        <v>1150</v>
      </c>
      <c r="C252" s="55">
        <v>1</v>
      </c>
      <c r="D252" s="49" t="s">
        <v>164</v>
      </c>
      <c r="G252" s="85"/>
      <c r="N252" s="93">
        <v>12</v>
      </c>
      <c r="O252" s="93"/>
      <c r="P252" s="93">
        <f t="shared" si="23"/>
        <v>0</v>
      </c>
      <c r="Q252" s="93">
        <f t="shared" si="24"/>
        <v>0</v>
      </c>
      <c r="R252" s="93">
        <f t="shared" si="25"/>
        <v>0</v>
      </c>
      <c r="S252" s="93">
        <f t="shared" si="21"/>
        <v>0</v>
      </c>
      <c r="T252" s="93">
        <f t="shared" si="22"/>
        <v>0</v>
      </c>
    </row>
    <row r="253" spans="1:20" ht="12" hidden="1" customHeight="1">
      <c r="A253" s="83" t="s">
        <v>93</v>
      </c>
      <c r="B253" s="83">
        <v>1151</v>
      </c>
      <c r="C253" s="55">
        <v>1</v>
      </c>
      <c r="D253" s="57" t="s">
        <v>27</v>
      </c>
      <c r="G253" s="85"/>
      <c r="N253" s="93">
        <v>12</v>
      </c>
      <c r="O253" s="93"/>
      <c r="P253" s="93">
        <f t="shared" si="23"/>
        <v>0</v>
      </c>
      <c r="Q253" s="93">
        <f t="shared" si="24"/>
        <v>0</v>
      </c>
      <c r="R253" s="93">
        <f t="shared" si="25"/>
        <v>0</v>
      </c>
      <c r="S253" s="93">
        <f t="shared" si="21"/>
        <v>0</v>
      </c>
      <c r="T253" s="93">
        <f t="shared" si="22"/>
        <v>0</v>
      </c>
    </row>
    <row r="254" spans="1:20" ht="12" hidden="1" customHeight="1">
      <c r="A254" s="83" t="s">
        <v>93</v>
      </c>
      <c r="B254" s="83">
        <v>1152</v>
      </c>
      <c r="C254" s="55">
        <v>1</v>
      </c>
      <c r="D254" s="57" t="s">
        <v>39</v>
      </c>
      <c r="G254" s="85"/>
      <c r="N254" s="93">
        <v>12</v>
      </c>
      <c r="O254" s="93"/>
      <c r="P254" s="93">
        <f t="shared" si="23"/>
        <v>0</v>
      </c>
      <c r="Q254" s="93">
        <f t="shared" si="24"/>
        <v>0</v>
      </c>
      <c r="R254" s="93">
        <f t="shared" si="25"/>
        <v>0</v>
      </c>
      <c r="S254" s="93">
        <f t="shared" si="21"/>
        <v>0</v>
      </c>
      <c r="T254" s="93">
        <f t="shared" si="22"/>
        <v>0</v>
      </c>
    </row>
    <row r="255" spans="1:20">
      <c r="A255" s="83" t="s">
        <v>93</v>
      </c>
      <c r="B255" s="83">
        <v>1154</v>
      </c>
      <c r="C255" s="83">
        <v>1</v>
      </c>
      <c r="D255" s="87" t="s">
        <v>28</v>
      </c>
      <c r="E255" s="90"/>
      <c r="F255" s="90"/>
      <c r="G255" s="89">
        <v>40814</v>
      </c>
      <c r="H255" s="90" t="s">
        <v>400</v>
      </c>
      <c r="I255" s="64">
        <v>159.47999999999999</v>
      </c>
      <c r="J255" s="91" t="s">
        <v>399</v>
      </c>
      <c r="L255" s="42" t="s">
        <v>1863</v>
      </c>
      <c r="M255" s="92">
        <v>0.1</v>
      </c>
      <c r="N255" s="93">
        <v>12</v>
      </c>
      <c r="O255" s="93">
        <f>3+12+12+12+12+12</f>
        <v>63</v>
      </c>
      <c r="P255" s="93">
        <f t="shared" si="23"/>
        <v>1.329</v>
      </c>
      <c r="Q255" s="93">
        <f t="shared" si="24"/>
        <v>15.948</v>
      </c>
      <c r="R255" s="93">
        <f t="shared" si="25"/>
        <v>83.727000000000004</v>
      </c>
      <c r="S255" s="93">
        <f t="shared" si="21"/>
        <v>99.675000000000011</v>
      </c>
      <c r="T255" s="93">
        <f t="shared" si="22"/>
        <v>59.804999999999978</v>
      </c>
    </row>
    <row r="256" spans="1:20" ht="12" hidden="1" customHeight="1">
      <c r="A256" s="83" t="s">
        <v>93</v>
      </c>
      <c r="B256" s="83" t="s">
        <v>257</v>
      </c>
      <c r="C256" s="83">
        <v>5</v>
      </c>
      <c r="D256" s="87" t="s">
        <v>227</v>
      </c>
      <c r="G256" s="85"/>
      <c r="N256" s="93">
        <v>12</v>
      </c>
      <c r="O256" s="93"/>
      <c r="P256" s="93">
        <f t="shared" si="23"/>
        <v>0</v>
      </c>
      <c r="Q256" s="93">
        <f t="shared" si="24"/>
        <v>0</v>
      </c>
      <c r="R256" s="93">
        <f t="shared" si="25"/>
        <v>0</v>
      </c>
      <c r="S256" s="93">
        <f t="shared" si="21"/>
        <v>0</v>
      </c>
      <c r="T256" s="93">
        <f t="shared" si="22"/>
        <v>0</v>
      </c>
    </row>
    <row r="257" spans="1:20">
      <c r="A257" s="83" t="s">
        <v>93</v>
      </c>
      <c r="B257" s="83">
        <v>1160</v>
      </c>
      <c r="C257" s="83">
        <v>1</v>
      </c>
      <c r="D257" s="87" t="s">
        <v>33</v>
      </c>
      <c r="E257" s="90"/>
      <c r="F257" s="88">
        <v>1373</v>
      </c>
      <c r="G257" s="89">
        <v>40833</v>
      </c>
      <c r="H257" s="90" t="s">
        <v>402</v>
      </c>
      <c r="I257" s="64">
        <v>11888.84</v>
      </c>
      <c r="J257" s="91" t="s">
        <v>401</v>
      </c>
      <c r="L257" s="42" t="s">
        <v>1867</v>
      </c>
      <c r="M257" s="92">
        <v>0.33329999999999999</v>
      </c>
      <c r="N257" s="93">
        <v>0</v>
      </c>
      <c r="O257" s="93">
        <v>36</v>
      </c>
      <c r="P257" s="93">
        <f t="shared" si="23"/>
        <v>330.21253099999996</v>
      </c>
      <c r="Q257" s="93">
        <f t="shared" si="24"/>
        <v>0</v>
      </c>
      <c r="R257" s="93">
        <f t="shared" si="25"/>
        <v>11887.651115999999</v>
      </c>
      <c r="S257" s="93">
        <f t="shared" si="21"/>
        <v>11887.651115999999</v>
      </c>
      <c r="T257" s="93">
        <f t="shared" si="22"/>
        <v>1.1888840000010532</v>
      </c>
    </row>
    <row r="258" spans="1:20">
      <c r="A258" s="83" t="s">
        <v>93</v>
      </c>
      <c r="B258" s="83">
        <v>1161</v>
      </c>
      <c r="C258" s="83">
        <v>1</v>
      </c>
      <c r="D258" s="87" t="s">
        <v>30</v>
      </c>
      <c r="E258" s="90"/>
      <c r="F258" s="88">
        <v>1373</v>
      </c>
      <c r="G258" s="89">
        <v>40833</v>
      </c>
      <c r="H258" s="90" t="s">
        <v>402</v>
      </c>
      <c r="I258" s="64">
        <v>11888.84</v>
      </c>
      <c r="J258" s="91" t="s">
        <v>401</v>
      </c>
      <c r="L258" s="42" t="s">
        <v>1867</v>
      </c>
      <c r="M258" s="92">
        <v>0.33329999999999999</v>
      </c>
      <c r="N258" s="93">
        <v>0</v>
      </c>
      <c r="O258" s="93">
        <v>36</v>
      </c>
      <c r="P258" s="93">
        <f t="shared" si="23"/>
        <v>330.21253099999996</v>
      </c>
      <c r="Q258" s="93">
        <f t="shared" si="24"/>
        <v>0</v>
      </c>
      <c r="R258" s="93">
        <f t="shared" si="25"/>
        <v>11887.651115999999</v>
      </c>
      <c r="S258" s="93">
        <f t="shared" si="21"/>
        <v>11887.651115999999</v>
      </c>
      <c r="T258" s="93">
        <f t="shared" si="22"/>
        <v>1.1888840000010532</v>
      </c>
    </row>
    <row r="259" spans="1:20">
      <c r="A259" s="83" t="s">
        <v>93</v>
      </c>
      <c r="B259" s="83">
        <v>1162</v>
      </c>
      <c r="C259" s="83">
        <v>1</v>
      </c>
      <c r="D259" s="87" t="s">
        <v>31</v>
      </c>
      <c r="E259" s="90"/>
      <c r="F259" s="88">
        <v>1373</v>
      </c>
      <c r="G259" s="89">
        <v>40833</v>
      </c>
      <c r="H259" s="90" t="s">
        <v>402</v>
      </c>
      <c r="I259" s="64">
        <v>11888.84</v>
      </c>
      <c r="J259" s="91" t="s">
        <v>401</v>
      </c>
      <c r="L259" s="42" t="s">
        <v>1867</v>
      </c>
      <c r="M259" s="92">
        <v>0.33329999999999999</v>
      </c>
      <c r="N259" s="93">
        <v>0</v>
      </c>
      <c r="O259" s="93">
        <v>36</v>
      </c>
      <c r="P259" s="93">
        <f t="shared" si="23"/>
        <v>330.21253099999996</v>
      </c>
      <c r="Q259" s="93">
        <f t="shared" si="24"/>
        <v>0</v>
      </c>
      <c r="R259" s="93">
        <f t="shared" si="25"/>
        <v>11887.651115999999</v>
      </c>
      <c r="S259" s="93">
        <f t="shared" si="21"/>
        <v>11887.651115999999</v>
      </c>
      <c r="T259" s="93">
        <f t="shared" si="22"/>
        <v>1.1888840000010532</v>
      </c>
    </row>
    <row r="260" spans="1:20">
      <c r="A260" s="83" t="s">
        <v>93</v>
      </c>
      <c r="B260" s="83">
        <v>1163</v>
      </c>
      <c r="C260" s="83">
        <v>1</v>
      </c>
      <c r="D260" s="87" t="s">
        <v>32</v>
      </c>
      <c r="E260" s="90"/>
      <c r="F260" s="88">
        <v>1373</v>
      </c>
      <c r="G260" s="89">
        <v>40833</v>
      </c>
      <c r="H260" s="90" t="s">
        <v>402</v>
      </c>
      <c r="I260" s="64">
        <v>11888.84</v>
      </c>
      <c r="J260" s="91" t="s">
        <v>401</v>
      </c>
      <c r="L260" s="42" t="s">
        <v>1867</v>
      </c>
      <c r="M260" s="92">
        <v>0.33329999999999999</v>
      </c>
      <c r="N260" s="93">
        <v>0</v>
      </c>
      <c r="O260" s="93">
        <v>36</v>
      </c>
      <c r="P260" s="93">
        <f t="shared" si="23"/>
        <v>330.21253099999996</v>
      </c>
      <c r="Q260" s="93">
        <f t="shared" si="24"/>
        <v>0</v>
      </c>
      <c r="R260" s="93">
        <f t="shared" si="25"/>
        <v>11887.651115999999</v>
      </c>
      <c r="S260" s="93">
        <f t="shared" si="21"/>
        <v>11887.651115999999</v>
      </c>
      <c r="T260" s="93">
        <f t="shared" si="22"/>
        <v>1.1888840000010532</v>
      </c>
    </row>
    <row r="261" spans="1:20">
      <c r="A261" s="83" t="s">
        <v>93</v>
      </c>
      <c r="B261" s="83">
        <v>1164</v>
      </c>
      <c r="C261" s="83">
        <v>1</v>
      </c>
      <c r="D261" s="87" t="s">
        <v>29</v>
      </c>
      <c r="E261" s="90"/>
      <c r="F261" s="88">
        <v>1373</v>
      </c>
      <c r="G261" s="89">
        <v>40833</v>
      </c>
      <c r="H261" s="90" t="s">
        <v>402</v>
      </c>
      <c r="I261" s="64">
        <v>11888.84</v>
      </c>
      <c r="J261" s="91" t="s">
        <v>401</v>
      </c>
      <c r="L261" s="42" t="s">
        <v>1867</v>
      </c>
      <c r="M261" s="92">
        <v>0.33329999999999999</v>
      </c>
      <c r="N261" s="93">
        <v>0</v>
      </c>
      <c r="O261" s="93">
        <v>36</v>
      </c>
      <c r="P261" s="93">
        <f t="shared" si="23"/>
        <v>330.21253099999996</v>
      </c>
      <c r="Q261" s="93">
        <f t="shared" si="24"/>
        <v>0</v>
      </c>
      <c r="R261" s="93">
        <f t="shared" si="25"/>
        <v>11887.651115999999</v>
      </c>
      <c r="S261" s="93">
        <f t="shared" si="21"/>
        <v>11887.651115999999</v>
      </c>
      <c r="T261" s="93">
        <f t="shared" si="22"/>
        <v>1.1888840000010532</v>
      </c>
    </row>
    <row r="262" spans="1:20">
      <c r="A262" s="83" t="s">
        <v>93</v>
      </c>
      <c r="B262" s="83">
        <v>1165</v>
      </c>
      <c r="C262" s="99">
        <v>1</v>
      </c>
      <c r="D262" s="101" t="s">
        <v>34</v>
      </c>
      <c r="E262" s="90" t="s">
        <v>350</v>
      </c>
      <c r="F262" s="88">
        <v>676</v>
      </c>
      <c r="G262" s="89">
        <v>40407</v>
      </c>
      <c r="H262" s="90" t="s">
        <v>392</v>
      </c>
      <c r="I262" s="64">
        <v>185</v>
      </c>
      <c r="J262" s="91" t="s">
        <v>391</v>
      </c>
      <c r="L262" s="42" t="s">
        <v>1862</v>
      </c>
      <c r="M262" s="92">
        <v>0.33329999999999999</v>
      </c>
      <c r="N262" s="93">
        <v>0</v>
      </c>
      <c r="O262" s="93">
        <v>36</v>
      </c>
      <c r="P262" s="93">
        <f t="shared" si="23"/>
        <v>5.1383749999999999</v>
      </c>
      <c r="Q262" s="93">
        <f t="shared" si="24"/>
        <v>0</v>
      </c>
      <c r="R262" s="93">
        <f t="shared" si="25"/>
        <v>184.98149999999998</v>
      </c>
      <c r="S262" s="93">
        <f t="shared" si="21"/>
        <v>184.98149999999998</v>
      </c>
      <c r="T262" s="93">
        <f t="shared" si="22"/>
        <v>1.850000000001728E-2</v>
      </c>
    </row>
    <row r="263" spans="1:20">
      <c r="A263" s="83" t="s">
        <v>93</v>
      </c>
      <c r="B263" s="83">
        <v>1166</v>
      </c>
      <c r="C263" s="99">
        <v>1</v>
      </c>
      <c r="D263" s="101" t="s">
        <v>34</v>
      </c>
      <c r="E263" s="90" t="s">
        <v>350</v>
      </c>
      <c r="F263" s="88">
        <v>676</v>
      </c>
      <c r="G263" s="89">
        <v>40407</v>
      </c>
      <c r="H263" s="90" t="s">
        <v>392</v>
      </c>
      <c r="I263" s="64">
        <v>185</v>
      </c>
      <c r="J263" s="91" t="s">
        <v>391</v>
      </c>
      <c r="L263" s="42" t="s">
        <v>1862</v>
      </c>
      <c r="M263" s="92">
        <v>0.33329999999999999</v>
      </c>
      <c r="N263" s="93">
        <v>0</v>
      </c>
      <c r="O263" s="93">
        <v>36</v>
      </c>
      <c r="P263" s="93">
        <f t="shared" si="23"/>
        <v>5.1383749999999999</v>
      </c>
      <c r="Q263" s="93">
        <f t="shared" si="24"/>
        <v>0</v>
      </c>
      <c r="R263" s="93">
        <f t="shared" si="25"/>
        <v>184.98149999999998</v>
      </c>
      <c r="S263" s="93">
        <f t="shared" si="21"/>
        <v>184.98149999999998</v>
      </c>
      <c r="T263" s="93">
        <f t="shared" si="22"/>
        <v>1.850000000001728E-2</v>
      </c>
    </row>
    <row r="264" spans="1:20">
      <c r="A264" s="83" t="s">
        <v>93</v>
      </c>
      <c r="B264" s="83">
        <v>1168</v>
      </c>
      <c r="C264" s="83">
        <v>1</v>
      </c>
      <c r="D264" s="87" t="s">
        <v>228</v>
      </c>
      <c r="E264" s="90" t="s">
        <v>404</v>
      </c>
      <c r="F264" s="88">
        <v>170</v>
      </c>
      <c r="G264" s="89">
        <v>41053</v>
      </c>
      <c r="H264" s="90">
        <v>5272</v>
      </c>
      <c r="I264" s="64">
        <v>6209</v>
      </c>
      <c r="J264" s="91" t="s">
        <v>403</v>
      </c>
      <c r="L264" s="42" t="s">
        <v>1862</v>
      </c>
      <c r="M264" s="92">
        <v>0.1</v>
      </c>
      <c r="N264" s="93">
        <v>12</v>
      </c>
      <c r="O264" s="93">
        <f>7+12+12+12+12</f>
        <v>55</v>
      </c>
      <c r="P264" s="93">
        <f t="shared" si="23"/>
        <v>51.741666666666674</v>
      </c>
      <c r="Q264" s="93">
        <f t="shared" si="24"/>
        <v>620.90000000000009</v>
      </c>
      <c r="R264" s="93">
        <f t="shared" si="25"/>
        <v>2845.791666666667</v>
      </c>
      <c r="S264" s="93">
        <f t="shared" si="21"/>
        <v>3466.6916666666671</v>
      </c>
      <c r="T264" s="93">
        <f t="shared" si="22"/>
        <v>2742.3083333333329</v>
      </c>
    </row>
    <row r="265" spans="1:20" ht="12" hidden="1" customHeight="1">
      <c r="A265" s="83" t="s">
        <v>93</v>
      </c>
      <c r="B265" s="83" t="s">
        <v>346</v>
      </c>
      <c r="C265" s="83">
        <v>2</v>
      </c>
      <c r="D265" s="87" t="s">
        <v>42</v>
      </c>
      <c r="E265" s="90"/>
      <c r="F265" s="88">
        <v>364</v>
      </c>
      <c r="G265" s="89">
        <v>41150</v>
      </c>
      <c r="H265" s="90" t="s">
        <v>405</v>
      </c>
      <c r="J265" s="91" t="s">
        <v>353</v>
      </c>
      <c r="M265" s="92">
        <v>0.1</v>
      </c>
      <c r="N265" s="93">
        <v>12</v>
      </c>
      <c r="O265" s="93"/>
      <c r="P265" s="93">
        <f t="shared" si="23"/>
        <v>0</v>
      </c>
      <c r="Q265" s="93">
        <f t="shared" si="24"/>
        <v>0</v>
      </c>
      <c r="R265" s="93">
        <f t="shared" si="25"/>
        <v>0</v>
      </c>
      <c r="S265" s="93">
        <f t="shared" si="21"/>
        <v>0</v>
      </c>
      <c r="T265" s="93">
        <f t="shared" si="22"/>
        <v>0</v>
      </c>
    </row>
    <row r="266" spans="1:20" ht="12" hidden="1" customHeight="1">
      <c r="A266" s="83" t="s">
        <v>93</v>
      </c>
      <c r="B266" s="83">
        <v>1172</v>
      </c>
      <c r="C266" s="83">
        <v>1</v>
      </c>
      <c r="D266" s="87" t="s">
        <v>43</v>
      </c>
      <c r="E266" s="90"/>
      <c r="F266" s="88">
        <v>364</v>
      </c>
      <c r="G266" s="89">
        <v>41150</v>
      </c>
      <c r="H266" s="90" t="s">
        <v>405</v>
      </c>
      <c r="J266" s="91" t="s">
        <v>353</v>
      </c>
      <c r="M266" s="92">
        <v>0.1</v>
      </c>
      <c r="N266" s="93">
        <v>12</v>
      </c>
      <c r="O266" s="93"/>
      <c r="P266" s="93">
        <f t="shared" si="23"/>
        <v>0</v>
      </c>
      <c r="Q266" s="93">
        <f t="shared" si="24"/>
        <v>0</v>
      </c>
      <c r="R266" s="93">
        <f t="shared" si="25"/>
        <v>0</v>
      </c>
      <c r="S266" s="93">
        <f t="shared" si="21"/>
        <v>0</v>
      </c>
      <c r="T266" s="93">
        <f t="shared" si="22"/>
        <v>0</v>
      </c>
    </row>
    <row r="267" spans="1:20" ht="12" hidden="1" customHeight="1">
      <c r="A267" s="83" t="s">
        <v>93</v>
      </c>
      <c r="B267" s="83">
        <v>1173</v>
      </c>
      <c r="C267" s="83">
        <v>1</v>
      </c>
      <c r="D267" s="87" t="s">
        <v>44</v>
      </c>
      <c r="E267" s="90"/>
      <c r="F267" s="88">
        <v>364</v>
      </c>
      <c r="G267" s="89">
        <v>41150</v>
      </c>
      <c r="H267" s="90" t="s">
        <v>405</v>
      </c>
      <c r="J267" s="91" t="s">
        <v>353</v>
      </c>
      <c r="M267" s="92">
        <v>0.1</v>
      </c>
      <c r="N267" s="93">
        <v>12</v>
      </c>
      <c r="O267" s="93"/>
      <c r="P267" s="93">
        <f t="shared" si="23"/>
        <v>0</v>
      </c>
      <c r="Q267" s="93">
        <f t="shared" si="24"/>
        <v>0</v>
      </c>
      <c r="R267" s="93">
        <f t="shared" si="25"/>
        <v>0</v>
      </c>
      <c r="S267" s="93">
        <f t="shared" si="21"/>
        <v>0</v>
      </c>
      <c r="T267" s="93">
        <f t="shared" si="22"/>
        <v>0</v>
      </c>
    </row>
    <row r="268" spans="1:20" ht="12" hidden="1" customHeight="1">
      <c r="A268" s="83" t="s">
        <v>93</v>
      </c>
      <c r="B268" s="83">
        <v>1174</v>
      </c>
      <c r="C268" s="83">
        <v>1</v>
      </c>
      <c r="D268" s="87" t="s">
        <v>45</v>
      </c>
      <c r="E268" s="90"/>
      <c r="F268" s="88">
        <v>364</v>
      </c>
      <c r="G268" s="89">
        <v>41150</v>
      </c>
      <c r="H268" s="90" t="s">
        <v>405</v>
      </c>
      <c r="J268" s="91" t="s">
        <v>353</v>
      </c>
      <c r="M268" s="92">
        <v>0.1</v>
      </c>
      <c r="N268" s="93">
        <v>12</v>
      </c>
      <c r="O268" s="93"/>
      <c r="P268" s="93">
        <f t="shared" si="23"/>
        <v>0</v>
      </c>
      <c r="Q268" s="93">
        <f t="shared" si="24"/>
        <v>0</v>
      </c>
      <c r="R268" s="93">
        <f t="shared" si="25"/>
        <v>0</v>
      </c>
      <c r="S268" s="93">
        <f t="shared" si="21"/>
        <v>0</v>
      </c>
      <c r="T268" s="93">
        <f t="shared" si="22"/>
        <v>0</v>
      </c>
    </row>
    <row r="269" spans="1:20" ht="12" hidden="1" customHeight="1">
      <c r="A269" s="83" t="s">
        <v>93</v>
      </c>
      <c r="B269" s="83">
        <v>1175</v>
      </c>
      <c r="C269" s="83">
        <v>1</v>
      </c>
      <c r="D269" s="87" t="s">
        <v>258</v>
      </c>
      <c r="E269" s="90"/>
      <c r="F269" s="88">
        <v>364</v>
      </c>
      <c r="G269" s="89">
        <v>41150</v>
      </c>
      <c r="H269" s="90" t="s">
        <v>405</v>
      </c>
      <c r="J269" s="91" t="s">
        <v>353</v>
      </c>
      <c r="M269" s="92">
        <v>0.1</v>
      </c>
      <c r="N269" s="93">
        <v>12</v>
      </c>
      <c r="O269" s="93"/>
      <c r="P269" s="93">
        <f t="shared" si="23"/>
        <v>0</v>
      </c>
      <c r="Q269" s="93">
        <f t="shared" si="24"/>
        <v>0</v>
      </c>
      <c r="R269" s="93">
        <f t="shared" si="25"/>
        <v>0</v>
      </c>
      <c r="S269" s="93">
        <f t="shared" si="21"/>
        <v>0</v>
      </c>
      <c r="T269" s="93">
        <f t="shared" si="22"/>
        <v>0</v>
      </c>
    </row>
    <row r="270" spans="1:20" ht="12" hidden="1" customHeight="1">
      <c r="A270" s="83" t="s">
        <v>93</v>
      </c>
      <c r="B270" s="83">
        <v>1176</v>
      </c>
      <c r="C270" s="83">
        <v>1</v>
      </c>
      <c r="D270" s="87" t="s">
        <v>258</v>
      </c>
      <c r="E270" s="90"/>
      <c r="F270" s="88">
        <v>365</v>
      </c>
      <c r="G270" s="89">
        <v>41151</v>
      </c>
      <c r="H270" s="90" t="s">
        <v>406</v>
      </c>
      <c r="J270" s="91" t="s">
        <v>353</v>
      </c>
      <c r="M270" s="92">
        <v>0.1</v>
      </c>
      <c r="N270" s="93">
        <v>12</v>
      </c>
      <c r="O270" s="93"/>
      <c r="P270" s="93">
        <f t="shared" si="23"/>
        <v>0</v>
      </c>
      <c r="Q270" s="93">
        <f t="shared" si="24"/>
        <v>0</v>
      </c>
      <c r="R270" s="93">
        <f t="shared" si="25"/>
        <v>0</v>
      </c>
      <c r="S270" s="93">
        <f t="shared" si="21"/>
        <v>0</v>
      </c>
      <c r="T270" s="93">
        <f t="shared" si="22"/>
        <v>0</v>
      </c>
    </row>
    <row r="271" spans="1:20" ht="12" hidden="1" customHeight="1">
      <c r="A271" s="83" t="s">
        <v>93</v>
      </c>
      <c r="B271" s="83">
        <v>1177</v>
      </c>
      <c r="C271" s="83">
        <v>1</v>
      </c>
      <c r="D271" s="87" t="s">
        <v>258</v>
      </c>
      <c r="E271" s="90"/>
      <c r="F271" s="88">
        <v>366</v>
      </c>
      <c r="G271" s="89">
        <v>41152</v>
      </c>
      <c r="H271" s="90" t="s">
        <v>407</v>
      </c>
      <c r="J271" s="91" t="s">
        <v>353</v>
      </c>
      <c r="M271" s="92">
        <v>0.1</v>
      </c>
      <c r="N271" s="93">
        <v>12</v>
      </c>
      <c r="O271" s="93"/>
      <c r="P271" s="93">
        <f t="shared" si="23"/>
        <v>0</v>
      </c>
      <c r="Q271" s="93">
        <f t="shared" si="24"/>
        <v>0</v>
      </c>
      <c r="R271" s="93">
        <f t="shared" si="25"/>
        <v>0</v>
      </c>
      <c r="S271" s="93">
        <f t="shared" si="21"/>
        <v>0</v>
      </c>
      <c r="T271" s="93">
        <f t="shared" si="22"/>
        <v>0</v>
      </c>
    </row>
    <row r="272" spans="1:20" ht="12" hidden="1" customHeight="1">
      <c r="A272" s="83" t="s">
        <v>93</v>
      </c>
      <c r="B272" s="83">
        <v>1178</v>
      </c>
      <c r="C272" s="83">
        <v>1</v>
      </c>
      <c r="D272" s="87" t="s">
        <v>258</v>
      </c>
      <c r="E272" s="90"/>
      <c r="F272" s="88">
        <v>367</v>
      </c>
      <c r="G272" s="89">
        <v>41153</v>
      </c>
      <c r="H272" s="90" t="s">
        <v>408</v>
      </c>
      <c r="J272" s="91" t="s">
        <v>353</v>
      </c>
      <c r="M272" s="92">
        <v>0.1</v>
      </c>
      <c r="N272" s="93">
        <v>12</v>
      </c>
      <c r="O272" s="93"/>
      <c r="P272" s="93">
        <f t="shared" si="23"/>
        <v>0</v>
      </c>
      <c r="Q272" s="93">
        <f t="shared" si="24"/>
        <v>0</v>
      </c>
      <c r="R272" s="93">
        <f t="shared" si="25"/>
        <v>0</v>
      </c>
      <c r="S272" s="93">
        <f t="shared" si="21"/>
        <v>0</v>
      </c>
      <c r="T272" s="93">
        <f t="shared" si="22"/>
        <v>0</v>
      </c>
    </row>
    <row r="273" spans="1:20" ht="12" hidden="1" customHeight="1">
      <c r="A273" s="83" t="s">
        <v>93</v>
      </c>
      <c r="B273" s="83">
        <v>1179</v>
      </c>
      <c r="C273" s="83">
        <v>1</v>
      </c>
      <c r="D273" s="87" t="s">
        <v>258</v>
      </c>
      <c r="E273" s="90"/>
      <c r="F273" s="88">
        <v>368</v>
      </c>
      <c r="G273" s="89">
        <v>41154</v>
      </c>
      <c r="H273" s="90" t="s">
        <v>409</v>
      </c>
      <c r="J273" s="91" t="s">
        <v>353</v>
      </c>
      <c r="M273" s="92">
        <v>0.1</v>
      </c>
      <c r="N273" s="93">
        <v>12</v>
      </c>
      <c r="O273" s="93"/>
      <c r="P273" s="93">
        <f t="shared" si="23"/>
        <v>0</v>
      </c>
      <c r="Q273" s="93">
        <f t="shared" si="24"/>
        <v>0</v>
      </c>
      <c r="R273" s="93">
        <f t="shared" si="25"/>
        <v>0</v>
      </c>
      <c r="S273" s="93">
        <f t="shared" si="21"/>
        <v>0</v>
      </c>
      <c r="T273" s="93">
        <f t="shared" si="22"/>
        <v>0</v>
      </c>
    </row>
    <row r="274" spans="1:20" ht="12" hidden="1" customHeight="1">
      <c r="A274" s="83" t="s">
        <v>93</v>
      </c>
      <c r="B274" s="83">
        <v>1180</v>
      </c>
      <c r="C274" s="83">
        <v>7</v>
      </c>
      <c r="D274" s="87" t="s">
        <v>258</v>
      </c>
      <c r="E274" s="90"/>
      <c r="F274" s="88">
        <v>369</v>
      </c>
      <c r="G274" s="89">
        <v>41155</v>
      </c>
      <c r="H274" s="90" t="s">
        <v>410</v>
      </c>
      <c r="J274" s="91" t="s">
        <v>353</v>
      </c>
      <c r="M274" s="92">
        <v>0.1</v>
      </c>
      <c r="N274" s="93">
        <v>12</v>
      </c>
      <c r="O274" s="93"/>
      <c r="P274" s="93">
        <f t="shared" si="23"/>
        <v>0</v>
      </c>
      <c r="Q274" s="93">
        <f t="shared" si="24"/>
        <v>0</v>
      </c>
      <c r="R274" s="93">
        <f t="shared" si="25"/>
        <v>0</v>
      </c>
      <c r="S274" s="93">
        <f t="shared" si="21"/>
        <v>0</v>
      </c>
      <c r="T274" s="93">
        <f t="shared" si="22"/>
        <v>0</v>
      </c>
    </row>
    <row r="275" spans="1:20">
      <c r="A275" s="83" t="s">
        <v>93</v>
      </c>
      <c r="B275" s="83">
        <v>1181</v>
      </c>
      <c r="C275" s="83">
        <v>1</v>
      </c>
      <c r="D275" s="87" t="s">
        <v>259</v>
      </c>
      <c r="E275" s="90" t="s">
        <v>488</v>
      </c>
      <c r="F275" s="88">
        <v>327</v>
      </c>
      <c r="G275" s="89">
        <v>41143</v>
      </c>
      <c r="H275" s="90">
        <v>279</v>
      </c>
      <c r="I275" s="64">
        <v>4002</v>
      </c>
      <c r="J275" s="91" t="s">
        <v>411</v>
      </c>
      <c r="L275" s="42" t="s">
        <v>1862</v>
      </c>
      <c r="M275" s="92">
        <v>0.1</v>
      </c>
      <c r="N275" s="93">
        <v>12</v>
      </c>
      <c r="O275" s="93">
        <f>4+12+12+12+12</f>
        <v>52</v>
      </c>
      <c r="P275" s="93">
        <f t="shared" si="23"/>
        <v>33.35</v>
      </c>
      <c r="Q275" s="93">
        <f t="shared" si="24"/>
        <v>400.20000000000005</v>
      </c>
      <c r="R275" s="93">
        <f t="shared" si="25"/>
        <v>1734.2</v>
      </c>
      <c r="S275" s="93">
        <f t="shared" si="21"/>
        <v>2134.4</v>
      </c>
      <c r="T275" s="93">
        <f t="shared" si="22"/>
        <v>1867.6</v>
      </c>
    </row>
    <row r="276" spans="1:20">
      <c r="A276" s="83" t="s">
        <v>93</v>
      </c>
      <c r="B276" s="83">
        <v>1182</v>
      </c>
      <c r="C276" s="55">
        <v>1</v>
      </c>
      <c r="D276" s="103" t="s">
        <v>46</v>
      </c>
      <c r="E276" s="90"/>
      <c r="F276" s="90"/>
      <c r="G276" s="89">
        <v>41164</v>
      </c>
      <c r="H276" s="90" t="s">
        <v>412</v>
      </c>
      <c r="I276" s="64">
        <v>9992.56</v>
      </c>
      <c r="J276" s="91" t="s">
        <v>403</v>
      </c>
      <c r="L276" s="42" t="s">
        <v>1862</v>
      </c>
      <c r="M276" s="92">
        <v>0.33329999999999999</v>
      </c>
      <c r="N276" s="93">
        <v>0</v>
      </c>
      <c r="O276" s="93">
        <v>36</v>
      </c>
      <c r="P276" s="93">
        <f t="shared" si="23"/>
        <v>277.54335399999997</v>
      </c>
      <c r="Q276" s="93">
        <f t="shared" si="24"/>
        <v>0</v>
      </c>
      <c r="R276" s="93">
        <f t="shared" si="25"/>
        <v>9991.5607439999985</v>
      </c>
      <c r="S276" s="93">
        <f t="shared" si="21"/>
        <v>9991.5607439999985</v>
      </c>
      <c r="T276" s="93">
        <f t="shared" si="22"/>
        <v>0.99925600000096892</v>
      </c>
    </row>
    <row r="277" spans="1:20" ht="12" hidden="1" customHeight="1">
      <c r="A277" s="83" t="s">
        <v>93</v>
      </c>
      <c r="B277" s="83">
        <v>1183</v>
      </c>
      <c r="C277" s="83">
        <v>1</v>
      </c>
      <c r="D277" s="87" t="s">
        <v>53</v>
      </c>
      <c r="G277" s="85"/>
      <c r="M277" s="42">
        <v>10</v>
      </c>
      <c r="N277" s="93">
        <v>12</v>
      </c>
      <c r="O277" s="93">
        <v>36</v>
      </c>
      <c r="P277" s="93">
        <f t="shared" si="23"/>
        <v>0</v>
      </c>
      <c r="Q277" s="93">
        <f t="shared" si="24"/>
        <v>0</v>
      </c>
      <c r="R277" s="93">
        <f t="shared" si="25"/>
        <v>0</v>
      </c>
      <c r="S277" s="93">
        <f t="shared" si="21"/>
        <v>0</v>
      </c>
      <c r="T277" s="93">
        <f t="shared" si="22"/>
        <v>0</v>
      </c>
    </row>
    <row r="278" spans="1:20" ht="12" hidden="1" customHeight="1">
      <c r="A278" s="83" t="s">
        <v>93</v>
      </c>
      <c r="B278" s="83">
        <v>1184</v>
      </c>
      <c r="C278" s="83">
        <v>1</v>
      </c>
      <c r="D278" s="87" t="s">
        <v>53</v>
      </c>
      <c r="G278" s="85"/>
      <c r="N278" s="93">
        <v>12</v>
      </c>
      <c r="O278" s="93">
        <v>36</v>
      </c>
      <c r="P278" s="93">
        <f t="shared" si="23"/>
        <v>0</v>
      </c>
      <c r="Q278" s="93">
        <f t="shared" si="24"/>
        <v>0</v>
      </c>
      <c r="R278" s="93">
        <f t="shared" si="25"/>
        <v>0</v>
      </c>
      <c r="S278" s="93">
        <f t="shared" si="21"/>
        <v>0</v>
      </c>
      <c r="T278" s="93">
        <f t="shared" si="22"/>
        <v>0</v>
      </c>
    </row>
    <row r="279" spans="1:20" ht="12" hidden="1" customHeight="1">
      <c r="A279" s="83" t="s">
        <v>93</v>
      </c>
      <c r="B279" s="83">
        <v>1185</v>
      </c>
      <c r="C279" s="83">
        <v>1</v>
      </c>
      <c r="D279" s="87" t="s">
        <v>53</v>
      </c>
      <c r="G279" s="85"/>
      <c r="M279" s="42">
        <v>10</v>
      </c>
      <c r="N279" s="93">
        <v>12</v>
      </c>
      <c r="O279" s="93">
        <v>36</v>
      </c>
      <c r="P279" s="93">
        <f t="shared" si="23"/>
        <v>0</v>
      </c>
      <c r="Q279" s="93">
        <f t="shared" si="24"/>
        <v>0</v>
      </c>
      <c r="R279" s="93">
        <f t="shared" si="25"/>
        <v>0</v>
      </c>
      <c r="S279" s="93">
        <f t="shared" ref="S279:S342" si="26">+R279+Q279</f>
        <v>0</v>
      </c>
      <c r="T279" s="93">
        <f t="shared" ref="T279:T342" si="27">+I279-S279</f>
        <v>0</v>
      </c>
    </row>
    <row r="280" spans="1:20" ht="12" hidden="1" customHeight="1">
      <c r="A280" s="83" t="s">
        <v>93</v>
      </c>
      <c r="B280" s="83">
        <v>1186</v>
      </c>
      <c r="C280" s="83">
        <v>1</v>
      </c>
      <c r="D280" s="87" t="s">
        <v>53</v>
      </c>
      <c r="G280" s="85"/>
      <c r="N280" s="93">
        <v>12</v>
      </c>
      <c r="O280" s="93">
        <v>36</v>
      </c>
      <c r="P280" s="93">
        <f t="shared" ref="P280:P343" si="28">+I280*M280/12</f>
        <v>0</v>
      </c>
      <c r="Q280" s="93">
        <f t="shared" ref="Q280:Q343" si="29">+P280*N280</f>
        <v>0</v>
      </c>
      <c r="R280" s="93">
        <f t="shared" ref="R280:R343" si="30">+P280*O280</f>
        <v>0</v>
      </c>
      <c r="S280" s="93">
        <f t="shared" si="26"/>
        <v>0</v>
      </c>
      <c r="T280" s="93">
        <f t="shared" si="27"/>
        <v>0</v>
      </c>
    </row>
    <row r="281" spans="1:20" ht="12" hidden="1" customHeight="1">
      <c r="A281" s="83" t="s">
        <v>93</v>
      </c>
      <c r="B281" s="83">
        <v>1187</v>
      </c>
      <c r="C281" s="83">
        <v>1</v>
      </c>
      <c r="D281" s="87" t="s">
        <v>53</v>
      </c>
      <c r="G281" s="85"/>
      <c r="N281" s="93">
        <v>12</v>
      </c>
      <c r="O281" s="93">
        <v>36</v>
      </c>
      <c r="P281" s="93">
        <f t="shared" si="28"/>
        <v>0</v>
      </c>
      <c r="Q281" s="93">
        <f t="shared" si="29"/>
        <v>0</v>
      </c>
      <c r="R281" s="93">
        <f t="shared" si="30"/>
        <v>0</v>
      </c>
      <c r="S281" s="93">
        <f t="shared" si="26"/>
        <v>0</v>
      </c>
      <c r="T281" s="93">
        <f t="shared" si="27"/>
        <v>0</v>
      </c>
    </row>
    <row r="282" spans="1:20" ht="12" hidden="1" customHeight="1">
      <c r="A282" s="83" t="s">
        <v>93</v>
      </c>
      <c r="B282" s="83">
        <v>1188</v>
      </c>
      <c r="C282" s="83">
        <v>1</v>
      </c>
      <c r="D282" s="87" t="s">
        <v>54</v>
      </c>
      <c r="G282" s="85"/>
      <c r="N282" s="93">
        <v>12</v>
      </c>
      <c r="O282" s="93">
        <v>36</v>
      </c>
      <c r="P282" s="93">
        <f t="shared" si="28"/>
        <v>0</v>
      </c>
      <c r="Q282" s="93">
        <f t="shared" si="29"/>
        <v>0</v>
      </c>
      <c r="R282" s="93">
        <f t="shared" si="30"/>
        <v>0</v>
      </c>
      <c r="S282" s="93">
        <f t="shared" si="26"/>
        <v>0</v>
      </c>
      <c r="T282" s="93">
        <f t="shared" si="27"/>
        <v>0</v>
      </c>
    </row>
    <row r="283" spans="1:20" ht="12" hidden="1" customHeight="1">
      <c r="A283" s="83" t="s">
        <v>93</v>
      </c>
      <c r="B283" s="83">
        <v>1189</v>
      </c>
      <c r="C283" s="83">
        <v>1</v>
      </c>
      <c r="D283" s="87" t="s">
        <v>55</v>
      </c>
      <c r="G283" s="85"/>
      <c r="N283" s="93">
        <v>12</v>
      </c>
      <c r="O283" s="93">
        <v>36</v>
      </c>
      <c r="P283" s="93">
        <f t="shared" si="28"/>
        <v>0</v>
      </c>
      <c r="Q283" s="93">
        <f t="shared" si="29"/>
        <v>0</v>
      </c>
      <c r="R283" s="93">
        <f t="shared" si="30"/>
        <v>0</v>
      </c>
      <c r="S283" s="93">
        <f t="shared" si="26"/>
        <v>0</v>
      </c>
      <c r="T283" s="93">
        <f t="shared" si="27"/>
        <v>0</v>
      </c>
    </row>
    <row r="284" spans="1:20" ht="12" hidden="1" customHeight="1">
      <c r="A284" s="83" t="s">
        <v>93</v>
      </c>
      <c r="B284" s="83">
        <v>1190</v>
      </c>
      <c r="C284" s="83">
        <v>1</v>
      </c>
      <c r="D284" s="87" t="s">
        <v>55</v>
      </c>
      <c r="G284" s="85"/>
      <c r="N284" s="93">
        <v>12</v>
      </c>
      <c r="O284" s="93">
        <v>36</v>
      </c>
      <c r="P284" s="93">
        <f t="shared" si="28"/>
        <v>0</v>
      </c>
      <c r="Q284" s="93">
        <f t="shared" si="29"/>
        <v>0</v>
      </c>
      <c r="R284" s="93">
        <f t="shared" si="30"/>
        <v>0</v>
      </c>
      <c r="S284" s="93">
        <f t="shared" si="26"/>
        <v>0</v>
      </c>
      <c r="T284" s="93">
        <f t="shared" si="27"/>
        <v>0</v>
      </c>
    </row>
    <row r="285" spans="1:20" ht="12" hidden="1" customHeight="1">
      <c r="A285" s="83" t="s">
        <v>93</v>
      </c>
      <c r="B285" s="83">
        <v>1191</v>
      </c>
      <c r="C285" s="83">
        <v>1</v>
      </c>
      <c r="D285" s="87" t="s">
        <v>55</v>
      </c>
      <c r="G285" s="85"/>
      <c r="N285" s="93">
        <v>12</v>
      </c>
      <c r="O285" s="93">
        <v>36</v>
      </c>
      <c r="P285" s="93">
        <f t="shared" si="28"/>
        <v>0</v>
      </c>
      <c r="Q285" s="93">
        <f t="shared" si="29"/>
        <v>0</v>
      </c>
      <c r="R285" s="93">
        <f t="shared" si="30"/>
        <v>0</v>
      </c>
      <c r="S285" s="93">
        <f t="shared" si="26"/>
        <v>0</v>
      </c>
      <c r="T285" s="93">
        <f t="shared" si="27"/>
        <v>0</v>
      </c>
    </row>
    <row r="286" spans="1:20">
      <c r="A286" s="83" t="s">
        <v>93</v>
      </c>
      <c r="B286" s="83">
        <v>1193</v>
      </c>
      <c r="C286" s="83">
        <v>1</v>
      </c>
      <c r="D286" s="87" t="s">
        <v>58</v>
      </c>
      <c r="E286" s="90"/>
      <c r="F286" s="88">
        <v>447</v>
      </c>
      <c r="G286" s="89">
        <v>41242</v>
      </c>
      <c r="H286" s="90">
        <v>2631</v>
      </c>
      <c r="I286" s="64">
        <v>696</v>
      </c>
      <c r="J286" s="91" t="s">
        <v>355</v>
      </c>
      <c r="L286" s="42" t="s">
        <v>1862</v>
      </c>
      <c r="M286" s="92">
        <v>0.33329999999999999</v>
      </c>
      <c r="N286" s="93">
        <v>0</v>
      </c>
      <c r="O286" s="93">
        <v>36</v>
      </c>
      <c r="P286" s="93">
        <f t="shared" si="28"/>
        <v>19.331399999999999</v>
      </c>
      <c r="Q286" s="93">
        <f t="shared" si="29"/>
        <v>0</v>
      </c>
      <c r="R286" s="93">
        <f t="shared" si="30"/>
        <v>695.93039999999996</v>
      </c>
      <c r="S286" s="93">
        <f t="shared" si="26"/>
        <v>695.93039999999996</v>
      </c>
      <c r="T286" s="93">
        <f t="shared" si="27"/>
        <v>6.9600000000036744E-2</v>
      </c>
    </row>
    <row r="287" spans="1:20" ht="12" hidden="1" customHeight="1">
      <c r="A287" s="83" t="s">
        <v>93</v>
      </c>
      <c r="B287" s="83">
        <v>1194</v>
      </c>
      <c r="C287" s="55">
        <v>1</v>
      </c>
      <c r="D287" s="42" t="s">
        <v>60</v>
      </c>
      <c r="G287" s="85"/>
      <c r="M287" s="92">
        <v>0.33329999999999999</v>
      </c>
      <c r="N287" s="93">
        <v>12</v>
      </c>
      <c r="O287" s="93">
        <v>36</v>
      </c>
      <c r="P287" s="93">
        <f t="shared" si="28"/>
        <v>0</v>
      </c>
      <c r="Q287" s="93">
        <f t="shared" si="29"/>
        <v>0</v>
      </c>
      <c r="R287" s="93">
        <f t="shared" si="30"/>
        <v>0</v>
      </c>
      <c r="S287" s="93">
        <f t="shared" si="26"/>
        <v>0</v>
      </c>
      <c r="T287" s="93">
        <f t="shared" si="27"/>
        <v>0</v>
      </c>
    </row>
    <row r="288" spans="1:20" ht="12" hidden="1" customHeight="1">
      <c r="A288" s="83" t="s">
        <v>93</v>
      </c>
      <c r="B288" s="83">
        <v>1195</v>
      </c>
      <c r="C288" s="55">
        <v>1</v>
      </c>
      <c r="D288" s="42" t="s">
        <v>65</v>
      </c>
      <c r="G288" s="85"/>
      <c r="M288" s="92">
        <v>0.33329999999999999</v>
      </c>
      <c r="N288" s="93">
        <v>12</v>
      </c>
      <c r="O288" s="93">
        <v>36</v>
      </c>
      <c r="P288" s="93">
        <f t="shared" si="28"/>
        <v>0</v>
      </c>
      <c r="Q288" s="93">
        <f t="shared" si="29"/>
        <v>0</v>
      </c>
      <c r="R288" s="93">
        <f t="shared" si="30"/>
        <v>0</v>
      </c>
      <c r="S288" s="93">
        <f t="shared" si="26"/>
        <v>0</v>
      </c>
      <c r="T288" s="93">
        <f t="shared" si="27"/>
        <v>0</v>
      </c>
    </row>
    <row r="289" spans="1:20">
      <c r="A289" s="83" t="s">
        <v>93</v>
      </c>
      <c r="B289" s="83">
        <v>1196</v>
      </c>
      <c r="C289" s="83">
        <v>1</v>
      </c>
      <c r="D289" s="87" t="s">
        <v>260</v>
      </c>
      <c r="E289" s="102">
        <v>1387993</v>
      </c>
      <c r="F289" s="88">
        <v>931</v>
      </c>
      <c r="G289" s="89">
        <v>40574</v>
      </c>
      <c r="H289" s="90">
        <v>675</v>
      </c>
      <c r="I289" s="64">
        <v>8075.04</v>
      </c>
      <c r="J289" s="91" t="s">
        <v>413</v>
      </c>
      <c r="L289" s="42" t="s">
        <v>1866</v>
      </c>
      <c r="M289" s="92">
        <v>0.33329999999999999</v>
      </c>
      <c r="N289" s="93">
        <v>0</v>
      </c>
      <c r="O289" s="93">
        <v>36</v>
      </c>
      <c r="P289" s="93">
        <f t="shared" si="28"/>
        <v>224.28423599999999</v>
      </c>
      <c r="Q289" s="93">
        <f t="shared" si="29"/>
        <v>0</v>
      </c>
      <c r="R289" s="93">
        <f t="shared" si="30"/>
        <v>8074.2324959999996</v>
      </c>
      <c r="S289" s="93">
        <f t="shared" si="26"/>
        <v>8074.2324959999996</v>
      </c>
      <c r="T289" s="93">
        <f t="shared" si="27"/>
        <v>0.80750400000033551</v>
      </c>
    </row>
    <row r="290" spans="1:20">
      <c r="A290" s="83" t="s">
        <v>93</v>
      </c>
      <c r="B290" s="83">
        <v>1197</v>
      </c>
      <c r="C290" s="83">
        <v>1</v>
      </c>
      <c r="D290" s="87" t="s">
        <v>261</v>
      </c>
      <c r="E290" s="102">
        <v>1391645</v>
      </c>
      <c r="F290" s="88">
        <v>931</v>
      </c>
      <c r="G290" s="89">
        <v>40574</v>
      </c>
      <c r="H290" s="90">
        <v>675</v>
      </c>
      <c r="I290" s="64">
        <v>5590.41</v>
      </c>
      <c r="J290" s="91" t="s">
        <v>413</v>
      </c>
      <c r="L290" s="42" t="s">
        <v>1866</v>
      </c>
      <c r="M290" s="92">
        <v>0.33329999999999999</v>
      </c>
      <c r="N290" s="93">
        <v>0</v>
      </c>
      <c r="O290" s="93">
        <v>36</v>
      </c>
      <c r="P290" s="93">
        <f t="shared" si="28"/>
        <v>155.27363775000001</v>
      </c>
      <c r="Q290" s="93">
        <f t="shared" si="29"/>
        <v>0</v>
      </c>
      <c r="R290" s="93">
        <f t="shared" si="30"/>
        <v>5589.8509590000003</v>
      </c>
      <c r="S290" s="93">
        <f t="shared" si="26"/>
        <v>5589.8509590000003</v>
      </c>
      <c r="T290" s="93">
        <f t="shared" si="27"/>
        <v>0.5590409999995245</v>
      </c>
    </row>
    <row r="291" spans="1:20">
      <c r="A291" s="83" t="s">
        <v>93</v>
      </c>
      <c r="B291" s="83">
        <v>1198</v>
      </c>
      <c r="C291" s="83">
        <v>1</v>
      </c>
      <c r="D291" s="87" t="s">
        <v>262</v>
      </c>
      <c r="E291" s="102">
        <v>1395298</v>
      </c>
      <c r="F291" s="88">
        <v>931</v>
      </c>
      <c r="G291" s="89">
        <v>40574</v>
      </c>
      <c r="H291" s="90">
        <v>675</v>
      </c>
      <c r="I291" s="64">
        <v>7058.6</v>
      </c>
      <c r="J291" s="91" t="s">
        <v>413</v>
      </c>
      <c r="L291" s="42" t="s">
        <v>1866</v>
      </c>
      <c r="M291" s="92">
        <v>0.33329999999999999</v>
      </c>
      <c r="N291" s="93">
        <v>0</v>
      </c>
      <c r="O291" s="93">
        <v>36</v>
      </c>
      <c r="P291" s="93">
        <f t="shared" si="28"/>
        <v>196.05261499999997</v>
      </c>
      <c r="Q291" s="93">
        <f t="shared" si="29"/>
        <v>0</v>
      </c>
      <c r="R291" s="93">
        <f t="shared" si="30"/>
        <v>7057.8941399999994</v>
      </c>
      <c r="S291" s="93">
        <f t="shared" si="26"/>
        <v>7057.8941399999994</v>
      </c>
      <c r="T291" s="93">
        <f t="shared" si="27"/>
        <v>0.70586000000093918</v>
      </c>
    </row>
    <row r="292" spans="1:20">
      <c r="A292" s="83" t="s">
        <v>93</v>
      </c>
      <c r="B292" s="83">
        <v>1199</v>
      </c>
      <c r="C292" s="83">
        <v>1</v>
      </c>
      <c r="D292" s="87" t="s">
        <v>263</v>
      </c>
      <c r="E292" s="90"/>
      <c r="F292" s="88">
        <v>434</v>
      </c>
      <c r="G292" s="89">
        <v>41192</v>
      </c>
      <c r="H292" s="90" t="s">
        <v>414</v>
      </c>
      <c r="I292" s="64">
        <v>2362.5</v>
      </c>
      <c r="J292" s="91" t="s">
        <v>356</v>
      </c>
      <c r="L292" s="42" t="s">
        <v>1862</v>
      </c>
      <c r="M292" s="92">
        <v>0.33329999999999999</v>
      </c>
      <c r="N292" s="93">
        <v>0</v>
      </c>
      <c r="O292" s="93">
        <v>36</v>
      </c>
      <c r="P292" s="93">
        <f t="shared" si="28"/>
        <v>65.618437499999999</v>
      </c>
      <c r="Q292" s="93">
        <f t="shared" si="29"/>
        <v>0</v>
      </c>
      <c r="R292" s="93">
        <f t="shared" si="30"/>
        <v>2362.2637500000001</v>
      </c>
      <c r="S292" s="93">
        <f t="shared" si="26"/>
        <v>2362.2637500000001</v>
      </c>
      <c r="T292" s="93">
        <f t="shared" si="27"/>
        <v>0.23624999999992724</v>
      </c>
    </row>
    <row r="293" spans="1:20">
      <c r="A293" s="83" t="s">
        <v>93</v>
      </c>
      <c r="B293" s="83">
        <v>1200</v>
      </c>
      <c r="C293" s="83">
        <v>1</v>
      </c>
      <c r="D293" s="87" t="s">
        <v>0</v>
      </c>
      <c r="E293" s="90"/>
      <c r="F293" s="88">
        <v>451</v>
      </c>
      <c r="G293" s="89">
        <v>41206</v>
      </c>
      <c r="H293" s="90" t="s">
        <v>393</v>
      </c>
      <c r="I293" s="64">
        <v>75.709999999999994</v>
      </c>
      <c r="J293" s="91" t="s">
        <v>356</v>
      </c>
      <c r="L293" s="42" t="s">
        <v>1862</v>
      </c>
      <c r="M293" s="92">
        <v>0.33329999999999999</v>
      </c>
      <c r="N293" s="93">
        <v>0</v>
      </c>
      <c r="O293" s="93">
        <v>36</v>
      </c>
      <c r="P293" s="93">
        <f t="shared" si="28"/>
        <v>2.1028452499999997</v>
      </c>
      <c r="Q293" s="93">
        <f t="shared" si="29"/>
        <v>0</v>
      </c>
      <c r="R293" s="93">
        <f t="shared" si="30"/>
        <v>75.702428999999995</v>
      </c>
      <c r="S293" s="93">
        <f t="shared" si="26"/>
        <v>75.702428999999995</v>
      </c>
      <c r="T293" s="93">
        <f t="shared" si="27"/>
        <v>7.5709999999986621E-3</v>
      </c>
    </row>
    <row r="294" spans="1:20">
      <c r="A294" s="83" t="s">
        <v>93</v>
      </c>
      <c r="B294" s="83">
        <v>1202</v>
      </c>
      <c r="C294" s="83">
        <v>1</v>
      </c>
      <c r="D294" s="87" t="s">
        <v>1</v>
      </c>
      <c r="E294" s="90"/>
      <c r="F294" s="88">
        <v>484</v>
      </c>
      <c r="G294" s="89">
        <v>41221</v>
      </c>
      <c r="H294" s="90" t="s">
        <v>415</v>
      </c>
      <c r="I294" s="64">
        <v>181.86</v>
      </c>
      <c r="J294" s="91" t="s">
        <v>357</v>
      </c>
      <c r="L294" s="42" t="s">
        <v>1862</v>
      </c>
      <c r="M294" s="92">
        <v>0.33329999999999999</v>
      </c>
      <c r="N294" s="93">
        <v>0</v>
      </c>
      <c r="O294" s="93">
        <v>36</v>
      </c>
      <c r="P294" s="93">
        <f t="shared" si="28"/>
        <v>5.0511615000000001</v>
      </c>
      <c r="Q294" s="93">
        <f t="shared" si="29"/>
        <v>0</v>
      </c>
      <c r="R294" s="93">
        <f t="shared" si="30"/>
        <v>181.841814</v>
      </c>
      <c r="S294" s="93">
        <f t="shared" si="26"/>
        <v>181.841814</v>
      </c>
      <c r="T294" s="93">
        <f t="shared" si="27"/>
        <v>1.8186000000014246E-2</v>
      </c>
    </row>
    <row r="295" spans="1:20">
      <c r="A295" s="83" t="s">
        <v>93</v>
      </c>
      <c r="B295" s="83">
        <v>1203</v>
      </c>
      <c r="C295" s="83">
        <v>1</v>
      </c>
      <c r="D295" s="87" t="s">
        <v>2</v>
      </c>
      <c r="E295" s="90"/>
      <c r="F295" s="88">
        <v>484</v>
      </c>
      <c r="G295" s="89">
        <v>41221</v>
      </c>
      <c r="H295" s="90" t="s">
        <v>415</v>
      </c>
      <c r="I295" s="64">
        <v>251</v>
      </c>
      <c r="J295" s="91" t="s">
        <v>357</v>
      </c>
      <c r="L295" s="42" t="s">
        <v>1862</v>
      </c>
      <c r="M295" s="92">
        <v>0.33329999999999999</v>
      </c>
      <c r="N295" s="93">
        <v>0</v>
      </c>
      <c r="O295" s="93">
        <v>36</v>
      </c>
      <c r="P295" s="93">
        <f t="shared" si="28"/>
        <v>6.9715249999999997</v>
      </c>
      <c r="Q295" s="93">
        <f t="shared" si="29"/>
        <v>0</v>
      </c>
      <c r="R295" s="93">
        <f t="shared" si="30"/>
        <v>250.97489999999999</v>
      </c>
      <c r="S295" s="93">
        <f t="shared" si="26"/>
        <v>250.97489999999999</v>
      </c>
      <c r="T295" s="93">
        <f t="shared" si="27"/>
        <v>2.5100000000009004E-2</v>
      </c>
    </row>
    <row r="296" spans="1:20">
      <c r="A296" s="83" t="s">
        <v>93</v>
      </c>
      <c r="B296" s="83">
        <v>1204</v>
      </c>
      <c r="C296" s="83">
        <v>1</v>
      </c>
      <c r="D296" s="87" t="s">
        <v>4</v>
      </c>
      <c r="E296" s="90"/>
      <c r="F296" s="88">
        <v>530</v>
      </c>
      <c r="G296" s="89">
        <v>41248</v>
      </c>
      <c r="H296" s="90">
        <v>11588</v>
      </c>
      <c r="I296" s="64">
        <v>820.12</v>
      </c>
      <c r="J296" s="91" t="s">
        <v>416</v>
      </c>
      <c r="L296" s="42" t="s">
        <v>1868</v>
      </c>
      <c r="M296" s="92">
        <v>0.1</v>
      </c>
      <c r="N296" s="93">
        <v>12</v>
      </c>
      <c r="O296" s="93">
        <f>12+12+12+12</f>
        <v>48</v>
      </c>
      <c r="P296" s="93">
        <f t="shared" si="28"/>
        <v>6.8343333333333334</v>
      </c>
      <c r="Q296" s="93">
        <f t="shared" si="29"/>
        <v>82.012</v>
      </c>
      <c r="R296" s="93">
        <f t="shared" si="30"/>
        <v>328.048</v>
      </c>
      <c r="S296" s="93">
        <f t="shared" si="26"/>
        <v>410.06</v>
      </c>
      <c r="T296" s="93">
        <f t="shared" si="27"/>
        <v>410.06</v>
      </c>
    </row>
    <row r="297" spans="1:20">
      <c r="A297" s="83" t="s">
        <v>93</v>
      </c>
      <c r="B297" s="83">
        <v>1205</v>
      </c>
      <c r="C297" s="83">
        <v>1</v>
      </c>
      <c r="D297" s="87" t="s">
        <v>4</v>
      </c>
      <c r="E297" s="90"/>
      <c r="F297" s="88">
        <v>530</v>
      </c>
      <c r="G297" s="89">
        <v>41248</v>
      </c>
      <c r="H297" s="90">
        <v>11588</v>
      </c>
      <c r="I297" s="64">
        <v>820.12</v>
      </c>
      <c r="J297" s="91" t="s">
        <v>416</v>
      </c>
      <c r="L297" s="42" t="s">
        <v>1868</v>
      </c>
      <c r="M297" s="92">
        <v>0.1</v>
      </c>
      <c r="N297" s="93">
        <v>12</v>
      </c>
      <c r="O297" s="93">
        <f t="shared" ref="O297:O303" si="31">12+12+12+12</f>
        <v>48</v>
      </c>
      <c r="P297" s="93">
        <f t="shared" si="28"/>
        <v>6.8343333333333334</v>
      </c>
      <c r="Q297" s="93">
        <f t="shared" si="29"/>
        <v>82.012</v>
      </c>
      <c r="R297" s="93">
        <f t="shared" si="30"/>
        <v>328.048</v>
      </c>
      <c r="S297" s="93">
        <f t="shared" si="26"/>
        <v>410.06</v>
      </c>
      <c r="T297" s="93">
        <f t="shared" si="27"/>
        <v>410.06</v>
      </c>
    </row>
    <row r="298" spans="1:20">
      <c r="A298" s="83" t="s">
        <v>93</v>
      </c>
      <c r="B298" s="83">
        <v>1206</v>
      </c>
      <c r="C298" s="83">
        <v>1</v>
      </c>
      <c r="D298" s="87" t="s">
        <v>5</v>
      </c>
      <c r="E298" s="90"/>
      <c r="F298" s="88">
        <v>530</v>
      </c>
      <c r="G298" s="89">
        <v>41248</v>
      </c>
      <c r="H298" s="90">
        <v>11588</v>
      </c>
      <c r="I298" s="64">
        <v>2509.08</v>
      </c>
      <c r="J298" s="91" t="s">
        <v>416</v>
      </c>
      <c r="L298" s="42" t="s">
        <v>1868</v>
      </c>
      <c r="M298" s="92">
        <v>0.1</v>
      </c>
      <c r="N298" s="93">
        <v>12</v>
      </c>
      <c r="O298" s="93">
        <f t="shared" si="31"/>
        <v>48</v>
      </c>
      <c r="P298" s="93">
        <f t="shared" si="28"/>
        <v>20.909000000000002</v>
      </c>
      <c r="Q298" s="93">
        <f t="shared" si="29"/>
        <v>250.90800000000002</v>
      </c>
      <c r="R298" s="93">
        <f t="shared" si="30"/>
        <v>1003.6320000000001</v>
      </c>
      <c r="S298" s="93">
        <f t="shared" si="26"/>
        <v>1254.54</v>
      </c>
      <c r="T298" s="93">
        <f t="shared" si="27"/>
        <v>1254.54</v>
      </c>
    </row>
    <row r="299" spans="1:20" ht="15.75">
      <c r="A299" s="83" t="s">
        <v>93</v>
      </c>
      <c r="B299" s="83">
        <v>1207</v>
      </c>
      <c r="C299" s="83">
        <v>1</v>
      </c>
      <c r="D299" s="87" t="s">
        <v>6</v>
      </c>
      <c r="E299" s="104"/>
      <c r="F299" s="88">
        <v>532</v>
      </c>
      <c r="G299" s="89">
        <v>41243</v>
      </c>
      <c r="H299" s="90" t="s">
        <v>417</v>
      </c>
      <c r="I299" s="64">
        <v>645.26</v>
      </c>
      <c r="J299" s="91" t="s">
        <v>357</v>
      </c>
      <c r="L299" s="42" t="s">
        <v>1862</v>
      </c>
      <c r="M299" s="92">
        <v>0.1</v>
      </c>
      <c r="N299" s="93">
        <v>12</v>
      </c>
      <c r="O299" s="93">
        <f t="shared" si="31"/>
        <v>48</v>
      </c>
      <c r="P299" s="93">
        <f t="shared" si="28"/>
        <v>5.3771666666666667</v>
      </c>
      <c r="Q299" s="93">
        <f t="shared" si="29"/>
        <v>64.525999999999996</v>
      </c>
      <c r="R299" s="93">
        <f t="shared" si="30"/>
        <v>258.10399999999998</v>
      </c>
      <c r="S299" s="93">
        <f t="shared" si="26"/>
        <v>322.63</v>
      </c>
      <c r="T299" s="93">
        <f t="shared" si="27"/>
        <v>322.63</v>
      </c>
    </row>
    <row r="300" spans="1:20" ht="15.75">
      <c r="A300" s="83" t="s">
        <v>93</v>
      </c>
      <c r="B300" s="83">
        <v>1208</v>
      </c>
      <c r="C300" s="83">
        <v>1</v>
      </c>
      <c r="D300" s="87" t="s">
        <v>7</v>
      </c>
      <c r="E300" s="104"/>
      <c r="F300" s="88">
        <v>532</v>
      </c>
      <c r="G300" s="89">
        <v>41242</v>
      </c>
      <c r="H300" s="90" t="s">
        <v>418</v>
      </c>
      <c r="I300" s="64">
        <v>67</v>
      </c>
      <c r="J300" s="91" t="s">
        <v>357</v>
      </c>
      <c r="L300" s="42" t="s">
        <v>1862</v>
      </c>
      <c r="M300" s="92">
        <v>0.1</v>
      </c>
      <c r="N300" s="93">
        <v>12</v>
      </c>
      <c r="O300" s="93">
        <f t="shared" si="31"/>
        <v>48</v>
      </c>
      <c r="P300" s="93">
        <f t="shared" si="28"/>
        <v>0.55833333333333335</v>
      </c>
      <c r="Q300" s="93">
        <f t="shared" si="29"/>
        <v>6.7</v>
      </c>
      <c r="R300" s="93">
        <f t="shared" si="30"/>
        <v>26.8</v>
      </c>
      <c r="S300" s="93">
        <f t="shared" si="26"/>
        <v>33.5</v>
      </c>
      <c r="T300" s="93">
        <f t="shared" si="27"/>
        <v>33.5</v>
      </c>
    </row>
    <row r="301" spans="1:20" ht="15.75">
      <c r="A301" s="83" t="s">
        <v>93</v>
      </c>
      <c r="B301" s="83">
        <v>1209</v>
      </c>
      <c r="C301" s="83">
        <v>1</v>
      </c>
      <c r="D301" s="87" t="s">
        <v>264</v>
      </c>
      <c r="E301" s="104"/>
      <c r="F301" s="88">
        <v>546</v>
      </c>
      <c r="G301" s="89">
        <v>41253</v>
      </c>
      <c r="H301" s="90">
        <v>25383</v>
      </c>
      <c r="I301" s="64">
        <v>3074</v>
      </c>
      <c r="J301" s="91" t="s">
        <v>419</v>
      </c>
      <c r="L301" s="42" t="s">
        <v>1862</v>
      </c>
      <c r="M301" s="92">
        <v>0.1</v>
      </c>
      <c r="N301" s="93">
        <v>12</v>
      </c>
      <c r="O301" s="93">
        <f t="shared" si="31"/>
        <v>48</v>
      </c>
      <c r="P301" s="93">
        <f t="shared" si="28"/>
        <v>25.616666666666671</v>
      </c>
      <c r="Q301" s="93">
        <f t="shared" si="29"/>
        <v>307.40000000000003</v>
      </c>
      <c r="R301" s="93">
        <f t="shared" si="30"/>
        <v>1229.6000000000001</v>
      </c>
      <c r="S301" s="93">
        <f t="shared" si="26"/>
        <v>1537.0000000000002</v>
      </c>
      <c r="T301" s="93">
        <f t="shared" si="27"/>
        <v>1536.9999999999998</v>
      </c>
    </row>
    <row r="302" spans="1:20" ht="15.75">
      <c r="A302" s="83" t="s">
        <v>93</v>
      </c>
      <c r="B302" s="83" t="s">
        <v>265</v>
      </c>
      <c r="C302" s="83">
        <v>9</v>
      </c>
      <c r="D302" s="87" t="s">
        <v>266</v>
      </c>
      <c r="E302" s="104"/>
      <c r="F302" s="88">
        <v>559</v>
      </c>
      <c r="G302" s="89">
        <v>41257</v>
      </c>
      <c r="H302" s="90" t="s">
        <v>420</v>
      </c>
      <c r="I302" s="64">
        <v>584.17999999999995</v>
      </c>
      <c r="J302" s="91" t="s">
        <v>489</v>
      </c>
      <c r="L302" s="42" t="s">
        <v>1862</v>
      </c>
      <c r="M302" s="92">
        <v>0.1</v>
      </c>
      <c r="N302" s="93">
        <v>12</v>
      </c>
      <c r="O302" s="93">
        <f t="shared" si="31"/>
        <v>48</v>
      </c>
      <c r="P302" s="93">
        <f t="shared" si="28"/>
        <v>4.8681666666666663</v>
      </c>
      <c r="Q302" s="93">
        <f t="shared" si="29"/>
        <v>58.417999999999992</v>
      </c>
      <c r="R302" s="93">
        <f t="shared" si="30"/>
        <v>233.67199999999997</v>
      </c>
      <c r="S302" s="93">
        <f t="shared" si="26"/>
        <v>292.08999999999997</v>
      </c>
      <c r="T302" s="93">
        <f t="shared" si="27"/>
        <v>292.08999999999997</v>
      </c>
    </row>
    <row r="303" spans="1:20">
      <c r="A303" s="83" t="s">
        <v>93</v>
      </c>
      <c r="B303" s="83">
        <v>1220</v>
      </c>
      <c r="C303" s="83">
        <v>1</v>
      </c>
      <c r="D303" s="87" t="s">
        <v>267</v>
      </c>
      <c r="E303" s="102">
        <v>1230939</v>
      </c>
      <c r="F303" s="88">
        <v>300</v>
      </c>
      <c r="G303" s="89">
        <v>41257</v>
      </c>
      <c r="H303" s="90"/>
      <c r="I303" s="64">
        <v>28399.68</v>
      </c>
      <c r="J303" s="91"/>
      <c r="L303" s="42" t="s">
        <v>1869</v>
      </c>
      <c r="M303" s="92">
        <v>0.1</v>
      </c>
      <c r="N303" s="93">
        <v>12</v>
      </c>
      <c r="O303" s="93">
        <f t="shared" si="31"/>
        <v>48</v>
      </c>
      <c r="P303" s="93">
        <f t="shared" si="28"/>
        <v>236.66400000000002</v>
      </c>
      <c r="Q303" s="93">
        <f t="shared" si="29"/>
        <v>2839.9680000000003</v>
      </c>
      <c r="R303" s="93">
        <f t="shared" si="30"/>
        <v>11359.872000000001</v>
      </c>
      <c r="S303" s="93">
        <f t="shared" si="26"/>
        <v>14199.840000000002</v>
      </c>
      <c r="T303" s="93">
        <f t="shared" si="27"/>
        <v>14199.839999999998</v>
      </c>
    </row>
    <row r="304" spans="1:20">
      <c r="A304" s="83" t="s">
        <v>93</v>
      </c>
      <c r="B304" s="83">
        <v>1221</v>
      </c>
      <c r="C304" s="83">
        <v>1</v>
      </c>
      <c r="D304" s="87" t="s">
        <v>268</v>
      </c>
      <c r="E304" s="102">
        <v>2593658</v>
      </c>
      <c r="F304" s="88">
        <v>184</v>
      </c>
      <c r="G304" s="89">
        <v>41061</v>
      </c>
      <c r="H304" s="90" t="s">
        <v>422</v>
      </c>
      <c r="I304" s="64">
        <v>469</v>
      </c>
      <c r="J304" s="91" t="s">
        <v>421</v>
      </c>
      <c r="L304" s="42" t="s">
        <v>1863</v>
      </c>
      <c r="M304" s="92">
        <v>0.1</v>
      </c>
      <c r="N304" s="93">
        <v>12</v>
      </c>
      <c r="O304" s="93">
        <f>7+12+12+12+12</f>
        <v>55</v>
      </c>
      <c r="P304" s="93">
        <f t="shared" si="28"/>
        <v>3.9083333333333337</v>
      </c>
      <c r="Q304" s="93">
        <f t="shared" si="29"/>
        <v>46.900000000000006</v>
      </c>
      <c r="R304" s="93">
        <f t="shared" si="30"/>
        <v>214.95833333333334</v>
      </c>
      <c r="S304" s="93">
        <f t="shared" si="26"/>
        <v>261.85833333333335</v>
      </c>
      <c r="T304" s="93">
        <f t="shared" si="27"/>
        <v>207.14166666666665</v>
      </c>
    </row>
    <row r="305" spans="1:20">
      <c r="A305" s="83" t="s">
        <v>93</v>
      </c>
      <c r="B305" s="83">
        <v>1222</v>
      </c>
      <c r="C305" s="83">
        <v>1</v>
      </c>
      <c r="D305" s="87" t="s">
        <v>11</v>
      </c>
      <c r="E305" s="102"/>
      <c r="F305" s="88"/>
      <c r="G305" s="89">
        <v>41271</v>
      </c>
      <c r="H305" s="90" t="s">
        <v>423</v>
      </c>
      <c r="I305" s="64">
        <v>145</v>
      </c>
      <c r="J305" s="91"/>
      <c r="L305" s="42" t="s">
        <v>1863</v>
      </c>
      <c r="M305" s="92">
        <v>0.1</v>
      </c>
      <c r="N305" s="93">
        <v>12</v>
      </c>
      <c r="O305" s="93">
        <f>12+12+12+12</f>
        <v>48</v>
      </c>
      <c r="P305" s="93">
        <f t="shared" si="28"/>
        <v>1.2083333333333333</v>
      </c>
      <c r="Q305" s="93">
        <f t="shared" si="29"/>
        <v>14.5</v>
      </c>
      <c r="R305" s="93">
        <f t="shared" si="30"/>
        <v>58</v>
      </c>
      <c r="S305" s="93">
        <f t="shared" si="26"/>
        <v>72.5</v>
      </c>
      <c r="T305" s="93">
        <f t="shared" si="27"/>
        <v>72.5</v>
      </c>
    </row>
    <row r="306" spans="1:20">
      <c r="A306" s="83" t="s">
        <v>93</v>
      </c>
      <c r="B306" s="83">
        <v>1223</v>
      </c>
      <c r="C306" s="83">
        <v>1</v>
      </c>
      <c r="D306" s="87" t="s">
        <v>269</v>
      </c>
      <c r="E306" s="102">
        <v>1420865</v>
      </c>
      <c r="F306" s="88">
        <v>1219</v>
      </c>
      <c r="G306" s="89">
        <v>40767</v>
      </c>
      <c r="H306" s="90">
        <v>1021</v>
      </c>
      <c r="I306" s="64">
        <v>5796.76</v>
      </c>
      <c r="J306" s="91" t="s">
        <v>413</v>
      </c>
      <c r="L306" s="42" t="s">
        <v>1866</v>
      </c>
      <c r="M306" s="92">
        <v>0.1</v>
      </c>
      <c r="N306" s="93">
        <v>12</v>
      </c>
      <c r="O306" s="93">
        <f>4+12+12+12+12+12</f>
        <v>64</v>
      </c>
      <c r="P306" s="93">
        <f t="shared" si="28"/>
        <v>48.306333333333335</v>
      </c>
      <c r="Q306" s="93">
        <f t="shared" si="29"/>
        <v>579.67600000000004</v>
      </c>
      <c r="R306" s="93">
        <f t="shared" si="30"/>
        <v>3091.6053333333334</v>
      </c>
      <c r="S306" s="93">
        <f t="shared" si="26"/>
        <v>3671.2813333333334</v>
      </c>
      <c r="T306" s="93">
        <f t="shared" si="27"/>
        <v>2125.4786666666669</v>
      </c>
    </row>
    <row r="307" spans="1:20">
      <c r="A307" s="83" t="s">
        <v>93</v>
      </c>
      <c r="B307" s="83">
        <v>1224</v>
      </c>
      <c r="C307" s="83">
        <v>1</v>
      </c>
      <c r="D307" s="87" t="s">
        <v>270</v>
      </c>
      <c r="E307" s="102">
        <v>1424517</v>
      </c>
      <c r="F307" s="88">
        <v>1220</v>
      </c>
      <c r="G307" s="89">
        <v>40767</v>
      </c>
      <c r="H307" s="90">
        <v>1022</v>
      </c>
      <c r="I307" s="64">
        <v>13722.42</v>
      </c>
      <c r="J307" s="91" t="s">
        <v>413</v>
      </c>
      <c r="L307" s="42" t="s">
        <v>1866</v>
      </c>
      <c r="M307" s="92">
        <v>0.1</v>
      </c>
      <c r="N307" s="93">
        <v>12</v>
      </c>
      <c r="O307" s="93">
        <f t="shared" ref="O307:O308" si="32">4+12+12+12+12+12</f>
        <v>64</v>
      </c>
      <c r="P307" s="93">
        <f t="shared" si="28"/>
        <v>114.35350000000001</v>
      </c>
      <c r="Q307" s="93">
        <f t="shared" si="29"/>
        <v>1372.2420000000002</v>
      </c>
      <c r="R307" s="93">
        <f t="shared" si="30"/>
        <v>7318.6240000000007</v>
      </c>
      <c r="S307" s="93">
        <f t="shared" si="26"/>
        <v>8690.8660000000018</v>
      </c>
      <c r="T307" s="93">
        <f t="shared" si="27"/>
        <v>5031.5539999999983</v>
      </c>
    </row>
    <row r="308" spans="1:20">
      <c r="A308" s="99" t="s">
        <v>93</v>
      </c>
      <c r="B308" s="99">
        <v>1225</v>
      </c>
      <c r="C308" s="99">
        <v>1</v>
      </c>
      <c r="D308" s="87" t="s">
        <v>271</v>
      </c>
      <c r="E308" s="102">
        <v>1428169</v>
      </c>
      <c r="F308" s="88">
        <v>1220</v>
      </c>
      <c r="G308" s="89">
        <v>40767</v>
      </c>
      <c r="H308" s="90">
        <v>1022</v>
      </c>
      <c r="I308" s="64">
        <v>13463.42</v>
      </c>
      <c r="J308" s="91" t="s">
        <v>413</v>
      </c>
      <c r="L308" s="42" t="s">
        <v>1866</v>
      </c>
      <c r="M308" s="92">
        <v>0.1</v>
      </c>
      <c r="N308" s="93">
        <v>12</v>
      </c>
      <c r="O308" s="93">
        <f t="shared" si="32"/>
        <v>64</v>
      </c>
      <c r="P308" s="93">
        <f t="shared" si="28"/>
        <v>112.19516666666668</v>
      </c>
      <c r="Q308" s="93">
        <f t="shared" si="29"/>
        <v>1346.3420000000001</v>
      </c>
      <c r="R308" s="93">
        <f t="shared" si="30"/>
        <v>7180.4906666666675</v>
      </c>
      <c r="S308" s="93">
        <f t="shared" si="26"/>
        <v>8526.8326666666671</v>
      </c>
      <c r="T308" s="93">
        <f t="shared" si="27"/>
        <v>4936.5873333333329</v>
      </c>
    </row>
    <row r="309" spans="1:20">
      <c r="A309" s="99" t="s">
        <v>93</v>
      </c>
      <c r="B309" s="99">
        <v>1226</v>
      </c>
      <c r="C309" s="99">
        <v>1</v>
      </c>
      <c r="D309" s="87" t="s">
        <v>272</v>
      </c>
      <c r="E309" s="90" t="s">
        <v>425</v>
      </c>
      <c r="F309" s="88">
        <v>76</v>
      </c>
      <c r="G309" s="89">
        <v>40981</v>
      </c>
      <c r="H309" s="90">
        <v>1224</v>
      </c>
      <c r="I309" s="64">
        <v>4680</v>
      </c>
      <c r="J309" s="91" t="s">
        <v>424</v>
      </c>
      <c r="L309" s="42" t="s">
        <v>1862</v>
      </c>
      <c r="M309" s="92">
        <v>0.1</v>
      </c>
      <c r="N309" s="93">
        <v>12</v>
      </c>
      <c r="O309" s="93">
        <f>9+12+12+12+12+12</f>
        <v>69</v>
      </c>
      <c r="P309" s="93">
        <f t="shared" si="28"/>
        <v>39</v>
      </c>
      <c r="Q309" s="93">
        <f t="shared" si="29"/>
        <v>468</v>
      </c>
      <c r="R309" s="93">
        <f t="shared" si="30"/>
        <v>2691</v>
      </c>
      <c r="S309" s="93">
        <f t="shared" si="26"/>
        <v>3159</v>
      </c>
      <c r="T309" s="93">
        <f t="shared" si="27"/>
        <v>1521</v>
      </c>
    </row>
    <row r="310" spans="1:20" ht="45">
      <c r="A310" s="99" t="s">
        <v>93</v>
      </c>
      <c r="B310" s="99">
        <v>1227</v>
      </c>
      <c r="C310" s="99">
        <v>1</v>
      </c>
      <c r="D310" s="105" t="s">
        <v>495</v>
      </c>
      <c r="E310" s="90" t="s">
        <v>426</v>
      </c>
      <c r="F310" s="88">
        <v>259</v>
      </c>
      <c r="G310" s="89">
        <v>41107</v>
      </c>
      <c r="H310" s="90">
        <v>1252</v>
      </c>
      <c r="I310" s="64">
        <v>18101.8</v>
      </c>
      <c r="J310" s="91" t="s">
        <v>424</v>
      </c>
      <c r="L310" s="42" t="s">
        <v>1862</v>
      </c>
      <c r="M310" s="92">
        <v>0.1</v>
      </c>
      <c r="N310" s="93">
        <v>12</v>
      </c>
      <c r="O310" s="93">
        <f>5+12+12+12+12</f>
        <v>53</v>
      </c>
      <c r="P310" s="93">
        <f t="shared" si="28"/>
        <v>150.84833333333333</v>
      </c>
      <c r="Q310" s="93">
        <f t="shared" si="29"/>
        <v>1810.1799999999998</v>
      </c>
      <c r="R310" s="93">
        <f t="shared" si="30"/>
        <v>7994.9616666666661</v>
      </c>
      <c r="S310" s="93">
        <f t="shared" si="26"/>
        <v>9805.1416666666664</v>
      </c>
      <c r="T310" s="93">
        <f t="shared" si="27"/>
        <v>8296.6583333333328</v>
      </c>
    </row>
    <row r="311" spans="1:20">
      <c r="A311" s="99" t="s">
        <v>93</v>
      </c>
      <c r="B311" s="99">
        <v>1229</v>
      </c>
      <c r="C311" s="99">
        <v>1</v>
      </c>
      <c r="D311" s="87" t="s">
        <v>523</v>
      </c>
      <c r="E311" s="90"/>
      <c r="F311" s="102">
        <v>466</v>
      </c>
      <c r="G311" s="89">
        <v>40482</v>
      </c>
      <c r="H311" s="90" t="s">
        <v>427</v>
      </c>
      <c r="I311" s="64">
        <v>337</v>
      </c>
      <c r="J311" s="91" t="s">
        <v>357</v>
      </c>
      <c r="L311" s="42" t="s">
        <v>1862</v>
      </c>
      <c r="M311" s="92">
        <v>0.1</v>
      </c>
      <c r="N311" s="93">
        <v>12</v>
      </c>
      <c r="O311" s="93">
        <f>2+12+12+12+12+12+12</f>
        <v>74</v>
      </c>
      <c r="P311" s="93">
        <f t="shared" si="28"/>
        <v>2.8083333333333336</v>
      </c>
      <c r="Q311" s="93">
        <f t="shared" si="29"/>
        <v>33.700000000000003</v>
      </c>
      <c r="R311" s="93">
        <f t="shared" si="30"/>
        <v>207.81666666666669</v>
      </c>
      <c r="S311" s="93">
        <f t="shared" si="26"/>
        <v>241.51666666666671</v>
      </c>
      <c r="T311" s="93">
        <f t="shared" si="27"/>
        <v>95.483333333333292</v>
      </c>
    </row>
    <row r="312" spans="1:20" ht="12" hidden="1" customHeight="1">
      <c r="A312" s="55" t="s">
        <v>93</v>
      </c>
      <c r="B312" s="55">
        <v>1234</v>
      </c>
      <c r="C312" s="55">
        <v>1</v>
      </c>
      <c r="D312" s="103" t="s">
        <v>197</v>
      </c>
      <c r="G312" s="85"/>
      <c r="M312" s="92">
        <v>0.1</v>
      </c>
      <c r="N312" s="93">
        <v>12</v>
      </c>
      <c r="O312" s="93"/>
      <c r="P312" s="93">
        <f t="shared" si="28"/>
        <v>0</v>
      </c>
      <c r="Q312" s="93">
        <f t="shared" si="29"/>
        <v>0</v>
      </c>
      <c r="R312" s="93">
        <f t="shared" si="30"/>
        <v>0</v>
      </c>
      <c r="S312" s="93">
        <f t="shared" si="26"/>
        <v>0</v>
      </c>
      <c r="T312" s="93">
        <f t="shared" si="27"/>
        <v>0</v>
      </c>
    </row>
    <row r="313" spans="1:20">
      <c r="A313" s="55" t="s">
        <v>93</v>
      </c>
      <c r="B313" s="55">
        <v>1238</v>
      </c>
      <c r="C313" s="55">
        <v>1</v>
      </c>
      <c r="D313" s="103" t="s">
        <v>13</v>
      </c>
      <c r="G313" s="106">
        <v>41319</v>
      </c>
      <c r="H313" s="58" t="s">
        <v>465</v>
      </c>
      <c r="I313" s="107">
        <v>99.14</v>
      </c>
      <c r="J313" s="225" t="s">
        <v>386</v>
      </c>
      <c r="L313" s="42" t="s">
        <v>1862</v>
      </c>
      <c r="M313" s="92">
        <v>0.1</v>
      </c>
      <c r="N313" s="93">
        <v>12</v>
      </c>
      <c r="O313" s="93">
        <f>10+12+12+12</f>
        <v>46</v>
      </c>
      <c r="P313" s="93">
        <f t="shared" si="28"/>
        <v>0.82616666666666683</v>
      </c>
      <c r="Q313" s="93">
        <f t="shared" si="29"/>
        <v>9.9140000000000015</v>
      </c>
      <c r="R313" s="93">
        <f t="shared" si="30"/>
        <v>38.003666666666675</v>
      </c>
      <c r="S313" s="93">
        <f t="shared" si="26"/>
        <v>47.917666666666676</v>
      </c>
      <c r="T313" s="93">
        <f t="shared" si="27"/>
        <v>51.222333333333324</v>
      </c>
    </row>
    <row r="314" spans="1:20">
      <c r="A314" s="55" t="s">
        <v>93</v>
      </c>
      <c r="B314" s="55">
        <v>1240</v>
      </c>
      <c r="C314" s="55">
        <v>1</v>
      </c>
      <c r="D314" s="103" t="s">
        <v>200</v>
      </c>
      <c r="G314" s="106">
        <v>41319</v>
      </c>
      <c r="H314" s="58" t="s">
        <v>465</v>
      </c>
      <c r="I314" s="64">
        <v>688.79</v>
      </c>
      <c r="J314" s="225"/>
      <c r="L314" s="42" t="s">
        <v>1862</v>
      </c>
      <c r="M314" s="92">
        <v>0.1</v>
      </c>
      <c r="N314" s="93">
        <v>12</v>
      </c>
      <c r="O314" s="93">
        <v>46</v>
      </c>
      <c r="P314" s="93">
        <f t="shared" si="28"/>
        <v>5.7399166666666668</v>
      </c>
      <c r="Q314" s="93">
        <f t="shared" si="29"/>
        <v>68.879000000000005</v>
      </c>
      <c r="R314" s="93">
        <f t="shared" si="30"/>
        <v>264.03616666666665</v>
      </c>
      <c r="S314" s="93">
        <f t="shared" si="26"/>
        <v>332.91516666666666</v>
      </c>
      <c r="T314" s="93">
        <f t="shared" si="27"/>
        <v>355.8748333333333</v>
      </c>
    </row>
    <row r="315" spans="1:20">
      <c r="A315" s="55" t="s">
        <v>93</v>
      </c>
      <c r="B315" s="55">
        <v>1241</v>
      </c>
      <c r="C315" s="55">
        <v>1</v>
      </c>
      <c r="D315" s="103" t="s">
        <v>201</v>
      </c>
      <c r="G315" s="106">
        <v>41319</v>
      </c>
      <c r="H315" s="58" t="s">
        <v>465</v>
      </c>
      <c r="I315" s="64">
        <v>559.48</v>
      </c>
      <c r="J315" s="225"/>
      <c r="L315" s="42" t="s">
        <v>1868</v>
      </c>
      <c r="M315" s="92">
        <v>0.1</v>
      </c>
      <c r="N315" s="93">
        <v>12</v>
      </c>
      <c r="O315" s="93">
        <v>46</v>
      </c>
      <c r="P315" s="93">
        <f t="shared" si="28"/>
        <v>4.6623333333333337</v>
      </c>
      <c r="Q315" s="93">
        <f t="shared" si="29"/>
        <v>55.948000000000008</v>
      </c>
      <c r="R315" s="93">
        <f t="shared" si="30"/>
        <v>214.46733333333336</v>
      </c>
      <c r="S315" s="93">
        <f t="shared" si="26"/>
        <v>270.41533333333336</v>
      </c>
      <c r="T315" s="93">
        <f t="shared" si="27"/>
        <v>289.06466666666665</v>
      </c>
    </row>
    <row r="316" spans="1:20">
      <c r="A316" s="55" t="s">
        <v>93</v>
      </c>
      <c r="B316" s="55">
        <v>1242</v>
      </c>
      <c r="C316" s="55">
        <v>1</v>
      </c>
      <c r="D316" s="103" t="s">
        <v>273</v>
      </c>
      <c r="G316" s="106">
        <v>41319</v>
      </c>
      <c r="H316" s="58" t="s">
        <v>465</v>
      </c>
      <c r="I316" s="107">
        <v>36.64</v>
      </c>
      <c r="J316" s="225"/>
      <c r="L316" s="42" t="s">
        <v>1862</v>
      </c>
      <c r="M316" s="92">
        <v>0.1</v>
      </c>
      <c r="N316" s="93">
        <v>12</v>
      </c>
      <c r="O316" s="93">
        <v>46</v>
      </c>
      <c r="P316" s="93">
        <f t="shared" si="28"/>
        <v>0.30533333333333335</v>
      </c>
      <c r="Q316" s="93">
        <f t="shared" si="29"/>
        <v>3.6640000000000001</v>
      </c>
      <c r="R316" s="93">
        <f t="shared" si="30"/>
        <v>14.045333333333334</v>
      </c>
      <c r="S316" s="93">
        <f t="shared" si="26"/>
        <v>17.709333333333333</v>
      </c>
      <c r="T316" s="93">
        <f t="shared" si="27"/>
        <v>18.930666666666667</v>
      </c>
    </row>
    <row r="317" spans="1:20">
      <c r="A317" s="55" t="s">
        <v>93</v>
      </c>
      <c r="B317" s="55">
        <v>1243</v>
      </c>
      <c r="C317" s="55">
        <v>1</v>
      </c>
      <c r="D317" s="103" t="s">
        <v>274</v>
      </c>
      <c r="G317" s="106">
        <v>41319</v>
      </c>
      <c r="H317" s="58" t="s">
        <v>465</v>
      </c>
      <c r="I317" s="107">
        <v>37.5</v>
      </c>
      <c r="J317" s="225"/>
      <c r="L317" s="42" t="s">
        <v>1862</v>
      </c>
      <c r="M317" s="92">
        <v>0.1</v>
      </c>
      <c r="N317" s="93">
        <v>12</v>
      </c>
      <c r="O317" s="93">
        <v>46</v>
      </c>
      <c r="P317" s="93">
        <f t="shared" si="28"/>
        <v>0.3125</v>
      </c>
      <c r="Q317" s="93">
        <f t="shared" si="29"/>
        <v>3.75</v>
      </c>
      <c r="R317" s="93">
        <f t="shared" si="30"/>
        <v>14.375</v>
      </c>
      <c r="S317" s="93">
        <f t="shared" si="26"/>
        <v>18.125</v>
      </c>
      <c r="T317" s="93">
        <f t="shared" si="27"/>
        <v>19.375</v>
      </c>
    </row>
    <row r="318" spans="1:20">
      <c r="A318" s="55" t="s">
        <v>93</v>
      </c>
      <c r="B318" s="55">
        <v>1244</v>
      </c>
      <c r="C318" s="55">
        <v>1</v>
      </c>
      <c r="D318" s="103" t="s">
        <v>275</v>
      </c>
      <c r="G318" s="106">
        <v>41319</v>
      </c>
      <c r="H318" s="58" t="s">
        <v>465</v>
      </c>
      <c r="I318" s="64">
        <v>63.79</v>
      </c>
      <c r="J318" s="225"/>
      <c r="L318" s="42" t="s">
        <v>1862</v>
      </c>
      <c r="M318" s="92">
        <v>0.1</v>
      </c>
      <c r="N318" s="93">
        <v>12</v>
      </c>
      <c r="O318" s="93">
        <v>46</v>
      </c>
      <c r="P318" s="93">
        <f t="shared" si="28"/>
        <v>0.53158333333333341</v>
      </c>
      <c r="Q318" s="93">
        <f t="shared" si="29"/>
        <v>6.3790000000000013</v>
      </c>
      <c r="R318" s="93">
        <f t="shared" si="30"/>
        <v>24.452833333333338</v>
      </c>
      <c r="S318" s="93">
        <f t="shared" si="26"/>
        <v>30.831833333333339</v>
      </c>
      <c r="T318" s="93">
        <f t="shared" si="27"/>
        <v>32.958166666666656</v>
      </c>
    </row>
    <row r="319" spans="1:20">
      <c r="A319" s="55" t="s">
        <v>93</v>
      </c>
      <c r="B319" s="55">
        <v>1246</v>
      </c>
      <c r="C319" s="65">
        <v>1</v>
      </c>
      <c r="D319" s="58" t="s">
        <v>199</v>
      </c>
      <c r="G319" s="106">
        <v>41297</v>
      </c>
      <c r="H319" s="58" t="s">
        <v>428</v>
      </c>
      <c r="I319" s="64">
        <v>974.4</v>
      </c>
      <c r="J319" s="71" t="s">
        <v>358</v>
      </c>
      <c r="L319" s="42" t="s">
        <v>1868</v>
      </c>
      <c r="M319" s="92">
        <v>0.1</v>
      </c>
      <c r="N319" s="93">
        <v>12</v>
      </c>
      <c r="O319" s="93">
        <v>47</v>
      </c>
      <c r="P319" s="93">
        <f t="shared" si="28"/>
        <v>8.1199999999999992</v>
      </c>
      <c r="Q319" s="93">
        <f t="shared" si="29"/>
        <v>97.44</v>
      </c>
      <c r="R319" s="93">
        <f t="shared" si="30"/>
        <v>381.64</v>
      </c>
      <c r="S319" s="93">
        <f t="shared" si="26"/>
        <v>479.08</v>
      </c>
      <c r="T319" s="93">
        <f t="shared" si="27"/>
        <v>495.32</v>
      </c>
    </row>
    <row r="320" spans="1:20">
      <c r="A320" s="55" t="s">
        <v>93</v>
      </c>
      <c r="B320" s="55">
        <v>1251</v>
      </c>
      <c r="C320" s="55">
        <v>1</v>
      </c>
      <c r="D320" s="103" t="s">
        <v>202</v>
      </c>
      <c r="F320" s="225">
        <v>692</v>
      </c>
      <c r="G320" s="106">
        <v>41297</v>
      </c>
      <c r="H320" s="42" t="s">
        <v>429</v>
      </c>
      <c r="I320" s="93">
        <v>288.52999999999997</v>
      </c>
      <c r="J320" s="225" t="s">
        <v>353</v>
      </c>
      <c r="L320" s="42" t="s">
        <v>1862</v>
      </c>
      <c r="M320" s="92">
        <v>0.1</v>
      </c>
      <c r="N320" s="93">
        <v>12</v>
      </c>
      <c r="O320" s="93">
        <v>47</v>
      </c>
      <c r="P320" s="93">
        <f t="shared" si="28"/>
        <v>2.4044166666666666</v>
      </c>
      <c r="Q320" s="93">
        <f t="shared" si="29"/>
        <v>28.853000000000002</v>
      </c>
      <c r="R320" s="93">
        <f t="shared" si="30"/>
        <v>113.00758333333333</v>
      </c>
      <c r="S320" s="93">
        <f t="shared" si="26"/>
        <v>141.86058333333332</v>
      </c>
      <c r="T320" s="93">
        <f t="shared" si="27"/>
        <v>146.66941666666665</v>
      </c>
    </row>
    <row r="321" spans="1:20" ht="12" hidden="1" customHeight="1">
      <c r="A321" s="55" t="s">
        <v>93</v>
      </c>
      <c r="B321" s="55">
        <v>1252</v>
      </c>
      <c r="C321" s="55">
        <v>1</v>
      </c>
      <c r="D321" s="103" t="s">
        <v>202</v>
      </c>
      <c r="F321" s="225"/>
      <c r="G321" s="42"/>
      <c r="H321" s="42"/>
      <c r="I321" s="93"/>
      <c r="J321" s="225"/>
      <c r="L321" s="42" t="s">
        <v>1862</v>
      </c>
      <c r="M321" s="92">
        <v>0.1</v>
      </c>
      <c r="N321" s="93">
        <v>12</v>
      </c>
      <c r="O321" s="93"/>
      <c r="P321" s="93">
        <f t="shared" si="28"/>
        <v>0</v>
      </c>
      <c r="Q321" s="93">
        <f t="shared" si="29"/>
        <v>0</v>
      </c>
      <c r="R321" s="93">
        <f t="shared" si="30"/>
        <v>0</v>
      </c>
      <c r="S321" s="93">
        <f t="shared" si="26"/>
        <v>0</v>
      </c>
      <c r="T321" s="93">
        <f t="shared" si="27"/>
        <v>0</v>
      </c>
    </row>
    <row r="322" spans="1:20">
      <c r="A322" s="55" t="s">
        <v>93</v>
      </c>
      <c r="B322" s="55">
        <v>1253</v>
      </c>
      <c r="C322" s="55">
        <v>1</v>
      </c>
      <c r="D322" s="103" t="s">
        <v>199</v>
      </c>
      <c r="G322" s="106">
        <v>41297</v>
      </c>
      <c r="H322" s="58" t="s">
        <v>428</v>
      </c>
      <c r="I322" s="64">
        <v>974.4</v>
      </c>
      <c r="J322" s="71" t="s">
        <v>358</v>
      </c>
      <c r="L322" s="42" t="s">
        <v>1868</v>
      </c>
      <c r="M322" s="92">
        <v>0.1</v>
      </c>
      <c r="N322" s="93">
        <v>12</v>
      </c>
      <c r="O322" s="93">
        <v>47</v>
      </c>
      <c r="P322" s="93">
        <f t="shared" si="28"/>
        <v>8.1199999999999992</v>
      </c>
      <c r="Q322" s="93">
        <f t="shared" si="29"/>
        <v>97.44</v>
      </c>
      <c r="R322" s="93">
        <f t="shared" si="30"/>
        <v>381.64</v>
      </c>
      <c r="S322" s="93">
        <f t="shared" si="26"/>
        <v>479.08</v>
      </c>
      <c r="T322" s="93">
        <f t="shared" si="27"/>
        <v>495.32</v>
      </c>
    </row>
    <row r="323" spans="1:20">
      <c r="A323" s="55" t="s">
        <v>93</v>
      </c>
      <c r="B323" s="55">
        <v>1254</v>
      </c>
      <c r="C323" s="55">
        <v>1</v>
      </c>
      <c r="D323" s="103" t="s">
        <v>301</v>
      </c>
      <c r="G323" s="106">
        <v>41390</v>
      </c>
      <c r="H323" s="58" t="s">
        <v>461</v>
      </c>
      <c r="I323" s="64">
        <v>35.26</v>
      </c>
      <c r="J323" s="71" t="s">
        <v>462</v>
      </c>
      <c r="L323" s="42" t="s">
        <v>1862</v>
      </c>
      <c r="M323" s="92">
        <v>0.1</v>
      </c>
      <c r="N323" s="93">
        <v>12</v>
      </c>
      <c r="O323" s="93">
        <v>50</v>
      </c>
      <c r="P323" s="93">
        <f t="shared" si="28"/>
        <v>0.29383333333333334</v>
      </c>
      <c r="Q323" s="93">
        <f t="shared" si="29"/>
        <v>3.5259999999999998</v>
      </c>
      <c r="R323" s="93">
        <f t="shared" si="30"/>
        <v>14.691666666666666</v>
      </c>
      <c r="S323" s="93">
        <f t="shared" si="26"/>
        <v>18.217666666666666</v>
      </c>
      <c r="T323" s="93">
        <f t="shared" si="27"/>
        <v>17.042333333333332</v>
      </c>
    </row>
    <row r="324" spans="1:20">
      <c r="A324" s="55" t="s">
        <v>93</v>
      </c>
      <c r="B324" s="55">
        <v>1257</v>
      </c>
      <c r="C324" s="55">
        <v>1</v>
      </c>
      <c r="D324" s="103" t="s">
        <v>203</v>
      </c>
      <c r="G324" s="106">
        <v>41390</v>
      </c>
      <c r="H324" s="58" t="s">
        <v>461</v>
      </c>
      <c r="I324" s="64">
        <v>68.099999999999994</v>
      </c>
      <c r="J324" s="71" t="s">
        <v>462</v>
      </c>
      <c r="L324" s="42" t="s">
        <v>1862</v>
      </c>
      <c r="M324" s="92">
        <v>0.1</v>
      </c>
      <c r="N324" s="93">
        <v>12</v>
      </c>
      <c r="O324" s="93">
        <v>50</v>
      </c>
      <c r="P324" s="93">
        <f t="shared" si="28"/>
        <v>0.5675</v>
      </c>
      <c r="Q324" s="93">
        <f t="shared" si="29"/>
        <v>6.8100000000000005</v>
      </c>
      <c r="R324" s="93">
        <f t="shared" si="30"/>
        <v>28.375</v>
      </c>
      <c r="S324" s="93">
        <f t="shared" si="26"/>
        <v>35.185000000000002</v>
      </c>
      <c r="T324" s="93">
        <f t="shared" si="27"/>
        <v>32.914999999999992</v>
      </c>
    </row>
    <row r="325" spans="1:20">
      <c r="A325" s="55" t="s">
        <v>93</v>
      </c>
      <c r="B325" s="65">
        <v>1258</v>
      </c>
      <c r="C325" s="65">
        <v>1</v>
      </c>
      <c r="D325" s="103" t="s">
        <v>302</v>
      </c>
      <c r="F325" s="58">
        <v>773</v>
      </c>
      <c r="G325" s="106">
        <v>41389</v>
      </c>
      <c r="I325" s="107">
        <v>236.01</v>
      </c>
      <c r="J325" s="71" t="s">
        <v>431</v>
      </c>
      <c r="L325" s="42" t="s">
        <v>1862</v>
      </c>
      <c r="M325" s="92">
        <v>0.1</v>
      </c>
      <c r="N325" s="93">
        <v>12</v>
      </c>
      <c r="O325" s="93">
        <v>50</v>
      </c>
      <c r="P325" s="93">
        <f t="shared" si="28"/>
        <v>1.96675</v>
      </c>
      <c r="Q325" s="93">
        <f t="shared" si="29"/>
        <v>23.600999999999999</v>
      </c>
      <c r="R325" s="93">
        <f t="shared" si="30"/>
        <v>98.337500000000006</v>
      </c>
      <c r="S325" s="93">
        <f t="shared" si="26"/>
        <v>121.9385</v>
      </c>
      <c r="T325" s="93">
        <f t="shared" si="27"/>
        <v>114.07149999999999</v>
      </c>
    </row>
    <row r="326" spans="1:20">
      <c r="A326" s="55" t="s">
        <v>93</v>
      </c>
      <c r="B326" s="55">
        <v>1259</v>
      </c>
      <c r="C326" s="55">
        <v>1</v>
      </c>
      <c r="D326" s="103" t="s">
        <v>276</v>
      </c>
      <c r="F326" s="225">
        <v>830</v>
      </c>
      <c r="G326" s="106">
        <v>41416</v>
      </c>
      <c r="H326" s="58">
        <v>23655</v>
      </c>
      <c r="I326" s="64">
        <v>136.21</v>
      </c>
      <c r="L326" s="42" t="s">
        <v>1862</v>
      </c>
      <c r="M326" s="92">
        <v>0.1</v>
      </c>
      <c r="N326" s="93">
        <v>12</v>
      </c>
      <c r="O326" s="93">
        <v>49</v>
      </c>
      <c r="P326" s="93">
        <f t="shared" si="28"/>
        <v>1.1350833333333334</v>
      </c>
      <c r="Q326" s="93">
        <f t="shared" si="29"/>
        <v>13.621000000000002</v>
      </c>
      <c r="R326" s="93">
        <f t="shared" si="30"/>
        <v>55.619083333333336</v>
      </c>
      <c r="S326" s="93">
        <f t="shared" si="26"/>
        <v>69.240083333333331</v>
      </c>
      <c r="T326" s="93">
        <f t="shared" si="27"/>
        <v>66.969916666666677</v>
      </c>
    </row>
    <row r="327" spans="1:20">
      <c r="A327" s="55" t="s">
        <v>93</v>
      </c>
      <c r="B327" s="65">
        <v>1260</v>
      </c>
      <c r="C327" s="65">
        <v>1</v>
      </c>
      <c r="D327" s="103" t="s">
        <v>276</v>
      </c>
      <c r="F327" s="225"/>
      <c r="G327" s="106">
        <v>41416</v>
      </c>
      <c r="H327" s="58">
        <v>23655</v>
      </c>
      <c r="I327" s="64">
        <v>67.239999999999995</v>
      </c>
      <c r="L327" s="42" t="s">
        <v>1862</v>
      </c>
      <c r="M327" s="92">
        <v>0.1</v>
      </c>
      <c r="N327" s="93">
        <v>12</v>
      </c>
      <c r="O327" s="93">
        <v>49</v>
      </c>
      <c r="P327" s="93">
        <f t="shared" si="28"/>
        <v>0.56033333333333335</v>
      </c>
      <c r="Q327" s="93">
        <f t="shared" si="29"/>
        <v>6.7240000000000002</v>
      </c>
      <c r="R327" s="93">
        <f t="shared" si="30"/>
        <v>27.456333333333333</v>
      </c>
      <c r="S327" s="93">
        <f t="shared" si="26"/>
        <v>34.180333333333337</v>
      </c>
      <c r="T327" s="93">
        <f t="shared" si="27"/>
        <v>33.059666666666658</v>
      </c>
    </row>
    <row r="328" spans="1:20">
      <c r="A328" s="55" t="s">
        <v>93</v>
      </c>
      <c r="B328" s="55">
        <v>1261</v>
      </c>
      <c r="C328" s="55">
        <v>1</v>
      </c>
      <c r="D328" s="103" t="s">
        <v>276</v>
      </c>
      <c r="F328" s="225"/>
      <c r="G328" s="106">
        <v>41416</v>
      </c>
      <c r="H328" s="58">
        <v>23655</v>
      </c>
      <c r="I328" s="64">
        <v>131.03</v>
      </c>
      <c r="L328" s="42" t="s">
        <v>1862</v>
      </c>
      <c r="M328" s="92">
        <v>0.1</v>
      </c>
      <c r="N328" s="93">
        <v>12</v>
      </c>
      <c r="O328" s="93">
        <v>49</v>
      </c>
      <c r="P328" s="93">
        <f t="shared" si="28"/>
        <v>1.0919166666666669</v>
      </c>
      <c r="Q328" s="93">
        <f t="shared" si="29"/>
        <v>13.103000000000002</v>
      </c>
      <c r="R328" s="93">
        <f t="shared" si="30"/>
        <v>53.503916666666676</v>
      </c>
      <c r="S328" s="93">
        <f t="shared" si="26"/>
        <v>66.606916666666677</v>
      </c>
      <c r="T328" s="93">
        <f t="shared" si="27"/>
        <v>64.423083333333324</v>
      </c>
    </row>
    <row r="329" spans="1:20" ht="12" hidden="1" customHeight="1">
      <c r="A329" s="55" t="s">
        <v>93</v>
      </c>
      <c r="B329" s="65">
        <v>1262</v>
      </c>
      <c r="C329" s="65">
        <v>1</v>
      </c>
      <c r="D329" s="103" t="s">
        <v>276</v>
      </c>
      <c r="F329" s="225"/>
      <c r="G329" s="85"/>
      <c r="L329" s="42" t="s">
        <v>1862</v>
      </c>
      <c r="M329" s="92">
        <v>0.1</v>
      </c>
      <c r="N329" s="93">
        <v>12</v>
      </c>
      <c r="O329" s="93"/>
      <c r="P329" s="93">
        <f t="shared" si="28"/>
        <v>0</v>
      </c>
      <c r="Q329" s="93">
        <f t="shared" si="29"/>
        <v>0</v>
      </c>
      <c r="R329" s="93">
        <f t="shared" si="30"/>
        <v>0</v>
      </c>
      <c r="S329" s="93">
        <f t="shared" si="26"/>
        <v>0</v>
      </c>
      <c r="T329" s="93">
        <f t="shared" si="27"/>
        <v>0</v>
      </c>
    </row>
    <row r="330" spans="1:20" ht="12" hidden="1" customHeight="1">
      <c r="A330" s="55" t="s">
        <v>93</v>
      </c>
      <c r="B330" s="55">
        <v>1263</v>
      </c>
      <c r="C330" s="55">
        <v>1</v>
      </c>
      <c r="D330" s="103" t="s">
        <v>276</v>
      </c>
      <c r="F330" s="225"/>
      <c r="G330" s="85"/>
      <c r="L330" s="42" t="s">
        <v>1862</v>
      </c>
      <c r="M330" s="92">
        <v>0.1</v>
      </c>
      <c r="N330" s="93">
        <v>12</v>
      </c>
      <c r="O330" s="93"/>
      <c r="P330" s="93">
        <f t="shared" si="28"/>
        <v>0</v>
      </c>
      <c r="Q330" s="93">
        <f t="shared" si="29"/>
        <v>0</v>
      </c>
      <c r="R330" s="93">
        <f t="shared" si="30"/>
        <v>0</v>
      </c>
      <c r="S330" s="93">
        <f t="shared" si="26"/>
        <v>0</v>
      </c>
      <c r="T330" s="93">
        <f t="shared" si="27"/>
        <v>0</v>
      </c>
    </row>
    <row r="331" spans="1:20" ht="12.75" customHeight="1">
      <c r="A331" s="55" t="s">
        <v>93</v>
      </c>
      <c r="B331" s="65">
        <v>1264</v>
      </c>
      <c r="C331" s="65">
        <v>1</v>
      </c>
      <c r="D331" s="103" t="s">
        <v>277</v>
      </c>
      <c r="F331" s="225">
        <v>830</v>
      </c>
      <c r="G331" s="106">
        <v>41418</v>
      </c>
      <c r="H331" s="58" t="s">
        <v>459</v>
      </c>
      <c r="I331" s="64">
        <v>60.34</v>
      </c>
      <c r="J331" s="225" t="s">
        <v>458</v>
      </c>
      <c r="L331" s="42" t="s">
        <v>1862</v>
      </c>
      <c r="M331" s="92">
        <v>0.1</v>
      </c>
      <c r="N331" s="93">
        <v>12</v>
      </c>
      <c r="O331" s="93">
        <v>49</v>
      </c>
      <c r="P331" s="93">
        <f t="shared" si="28"/>
        <v>0.50283333333333335</v>
      </c>
      <c r="Q331" s="93">
        <f t="shared" si="29"/>
        <v>6.0340000000000007</v>
      </c>
      <c r="R331" s="93">
        <f t="shared" si="30"/>
        <v>24.638833333333334</v>
      </c>
      <c r="S331" s="93">
        <f t="shared" si="26"/>
        <v>30.672833333333337</v>
      </c>
      <c r="T331" s="93">
        <f t="shared" si="27"/>
        <v>29.667166666666667</v>
      </c>
    </row>
    <row r="332" spans="1:20">
      <c r="A332" s="55" t="s">
        <v>93</v>
      </c>
      <c r="B332" s="55">
        <v>1265</v>
      </c>
      <c r="C332" s="55">
        <v>1</v>
      </c>
      <c r="D332" s="103" t="s">
        <v>278</v>
      </c>
      <c r="F332" s="225"/>
      <c r="G332" s="106">
        <v>41419</v>
      </c>
      <c r="H332" s="58" t="s">
        <v>1890</v>
      </c>
      <c r="I332" s="64">
        <v>1268</v>
      </c>
      <c r="J332" s="225"/>
      <c r="L332" s="42" t="s">
        <v>1862</v>
      </c>
      <c r="M332" s="92">
        <v>0.1</v>
      </c>
      <c r="N332" s="93">
        <v>12</v>
      </c>
      <c r="O332" s="93">
        <v>49</v>
      </c>
      <c r="P332" s="93">
        <f t="shared" si="28"/>
        <v>10.566666666666668</v>
      </c>
      <c r="Q332" s="93">
        <f t="shared" si="29"/>
        <v>126.80000000000001</v>
      </c>
      <c r="R332" s="93">
        <f t="shared" si="30"/>
        <v>517.76666666666677</v>
      </c>
      <c r="S332" s="93">
        <f t="shared" si="26"/>
        <v>644.56666666666683</v>
      </c>
      <c r="T332" s="93">
        <f t="shared" si="27"/>
        <v>623.43333333333317</v>
      </c>
    </row>
    <row r="333" spans="1:20" ht="12" hidden="1" customHeight="1">
      <c r="A333" s="55" t="s">
        <v>93</v>
      </c>
      <c r="B333" s="55">
        <v>1267</v>
      </c>
      <c r="C333" s="55">
        <v>1</v>
      </c>
      <c r="D333" s="103" t="s">
        <v>278</v>
      </c>
      <c r="F333" s="225"/>
      <c r="G333" s="85"/>
      <c r="J333" s="225"/>
      <c r="L333" s="42" t="s">
        <v>1862</v>
      </c>
      <c r="M333" s="92">
        <v>0.1</v>
      </c>
      <c r="N333" s="93">
        <v>12</v>
      </c>
      <c r="O333" s="93"/>
      <c r="P333" s="93">
        <f t="shared" si="28"/>
        <v>0</v>
      </c>
      <c r="Q333" s="93">
        <f t="shared" si="29"/>
        <v>0</v>
      </c>
      <c r="R333" s="93">
        <f t="shared" si="30"/>
        <v>0</v>
      </c>
      <c r="S333" s="93">
        <f t="shared" si="26"/>
        <v>0</v>
      </c>
      <c r="T333" s="93">
        <f t="shared" si="27"/>
        <v>0</v>
      </c>
    </row>
    <row r="334" spans="1:20" ht="12" hidden="1" customHeight="1">
      <c r="A334" s="55" t="s">
        <v>93</v>
      </c>
      <c r="B334" s="65">
        <v>1268</v>
      </c>
      <c r="C334" s="65">
        <v>1</v>
      </c>
      <c r="D334" s="103" t="s">
        <v>278</v>
      </c>
      <c r="F334" s="225"/>
      <c r="G334" s="85"/>
      <c r="J334" s="225"/>
      <c r="L334" s="42" t="s">
        <v>1862</v>
      </c>
      <c r="M334" s="92">
        <v>0.1</v>
      </c>
      <c r="N334" s="93">
        <v>12</v>
      </c>
      <c r="O334" s="93"/>
      <c r="P334" s="93">
        <f t="shared" si="28"/>
        <v>0</v>
      </c>
      <c r="Q334" s="93">
        <f t="shared" si="29"/>
        <v>0</v>
      </c>
      <c r="R334" s="93">
        <f t="shared" si="30"/>
        <v>0</v>
      </c>
      <c r="S334" s="93">
        <f t="shared" si="26"/>
        <v>0</v>
      </c>
      <c r="T334" s="93">
        <f t="shared" si="27"/>
        <v>0</v>
      </c>
    </row>
    <row r="335" spans="1:20" ht="12" hidden="1" customHeight="1">
      <c r="A335" s="55" t="s">
        <v>93</v>
      </c>
      <c r="B335" s="55">
        <v>1269</v>
      </c>
      <c r="C335" s="55">
        <v>1</v>
      </c>
      <c r="D335" s="103" t="s">
        <v>278</v>
      </c>
      <c r="F335" s="225"/>
      <c r="G335" s="85"/>
      <c r="J335" s="225"/>
      <c r="L335" s="42" t="s">
        <v>1862</v>
      </c>
      <c r="M335" s="92">
        <v>0.1</v>
      </c>
      <c r="N335" s="93">
        <v>12</v>
      </c>
      <c r="O335" s="93"/>
      <c r="P335" s="93">
        <f t="shared" si="28"/>
        <v>0</v>
      </c>
      <c r="Q335" s="93">
        <f t="shared" si="29"/>
        <v>0</v>
      </c>
      <c r="R335" s="93">
        <f t="shared" si="30"/>
        <v>0</v>
      </c>
      <c r="S335" s="93">
        <f t="shared" si="26"/>
        <v>0</v>
      </c>
      <c r="T335" s="93">
        <f t="shared" si="27"/>
        <v>0</v>
      </c>
    </row>
    <row r="336" spans="1:20">
      <c r="A336" s="55" t="s">
        <v>93</v>
      </c>
      <c r="B336" s="65">
        <v>1270</v>
      </c>
      <c r="C336" s="65">
        <v>1</v>
      </c>
      <c r="D336" s="103" t="s">
        <v>279</v>
      </c>
      <c r="G336" s="106">
        <v>41418</v>
      </c>
      <c r="H336" s="58">
        <v>23667</v>
      </c>
      <c r="I336" s="64">
        <v>426.72</v>
      </c>
      <c r="J336" s="225" t="s">
        <v>460</v>
      </c>
      <c r="L336" s="42" t="s">
        <v>1862</v>
      </c>
      <c r="M336" s="92">
        <v>0.1</v>
      </c>
      <c r="N336" s="93">
        <v>12</v>
      </c>
      <c r="O336" s="93">
        <v>49</v>
      </c>
      <c r="P336" s="93">
        <f t="shared" si="28"/>
        <v>3.5560000000000005</v>
      </c>
      <c r="Q336" s="93">
        <f t="shared" si="29"/>
        <v>42.672000000000004</v>
      </c>
      <c r="R336" s="93">
        <f t="shared" si="30"/>
        <v>174.24400000000003</v>
      </c>
      <c r="S336" s="93">
        <f t="shared" si="26"/>
        <v>216.91600000000003</v>
      </c>
      <c r="T336" s="93">
        <f t="shared" si="27"/>
        <v>209.804</v>
      </c>
    </row>
    <row r="337" spans="1:20" ht="12" hidden="1" customHeight="1">
      <c r="A337" s="55" t="s">
        <v>93</v>
      </c>
      <c r="B337" s="55">
        <v>1271</v>
      </c>
      <c r="C337" s="55">
        <v>1</v>
      </c>
      <c r="D337" s="103" t="s">
        <v>279</v>
      </c>
      <c r="G337" s="85"/>
      <c r="J337" s="225"/>
      <c r="L337" s="42" t="s">
        <v>1862</v>
      </c>
      <c r="M337" s="92">
        <v>0.1</v>
      </c>
      <c r="N337" s="93">
        <v>12</v>
      </c>
      <c r="O337" s="93"/>
      <c r="P337" s="93">
        <f t="shared" si="28"/>
        <v>0</v>
      </c>
      <c r="Q337" s="93">
        <f t="shared" si="29"/>
        <v>0</v>
      </c>
      <c r="R337" s="93">
        <f t="shared" si="30"/>
        <v>0</v>
      </c>
      <c r="S337" s="93">
        <f t="shared" si="26"/>
        <v>0</v>
      </c>
      <c r="T337" s="93">
        <f t="shared" si="27"/>
        <v>0</v>
      </c>
    </row>
    <row r="338" spans="1:20" ht="12" hidden="1" customHeight="1">
      <c r="A338" s="55" t="s">
        <v>93</v>
      </c>
      <c r="B338" s="65">
        <v>1272</v>
      </c>
      <c r="C338" s="65">
        <v>1</v>
      </c>
      <c r="D338" s="103" t="s">
        <v>279</v>
      </c>
      <c r="G338" s="85"/>
      <c r="J338" s="225"/>
      <c r="L338" s="42" t="s">
        <v>1862</v>
      </c>
      <c r="M338" s="92">
        <v>0.1</v>
      </c>
      <c r="N338" s="93">
        <v>12</v>
      </c>
      <c r="O338" s="93"/>
      <c r="P338" s="93">
        <f t="shared" si="28"/>
        <v>0</v>
      </c>
      <c r="Q338" s="93">
        <f t="shared" si="29"/>
        <v>0</v>
      </c>
      <c r="R338" s="93">
        <f t="shared" si="30"/>
        <v>0</v>
      </c>
      <c r="S338" s="93">
        <f t="shared" si="26"/>
        <v>0</v>
      </c>
      <c r="T338" s="93">
        <f t="shared" si="27"/>
        <v>0</v>
      </c>
    </row>
    <row r="339" spans="1:20" ht="12" hidden="1" customHeight="1">
      <c r="A339" s="55" t="s">
        <v>93</v>
      </c>
      <c r="B339" s="65">
        <v>1273</v>
      </c>
      <c r="C339" s="65">
        <v>1</v>
      </c>
      <c r="D339" s="103" t="s">
        <v>280</v>
      </c>
      <c r="G339" s="85"/>
      <c r="M339" s="92">
        <v>0.1</v>
      </c>
      <c r="N339" s="93">
        <v>12</v>
      </c>
      <c r="O339" s="93"/>
      <c r="P339" s="93">
        <f t="shared" si="28"/>
        <v>0</v>
      </c>
      <c r="Q339" s="93">
        <f t="shared" si="29"/>
        <v>0</v>
      </c>
      <c r="R339" s="93">
        <f t="shared" si="30"/>
        <v>0</v>
      </c>
      <c r="S339" s="93">
        <f t="shared" si="26"/>
        <v>0</v>
      </c>
      <c r="T339" s="93">
        <f t="shared" si="27"/>
        <v>0</v>
      </c>
    </row>
    <row r="340" spans="1:20">
      <c r="A340" s="55" t="s">
        <v>93</v>
      </c>
      <c r="B340" s="65">
        <v>1274</v>
      </c>
      <c r="C340" s="65">
        <v>1</v>
      </c>
      <c r="D340" s="103" t="s">
        <v>76</v>
      </c>
      <c r="F340" s="225">
        <v>845</v>
      </c>
      <c r="G340" s="106">
        <v>41423</v>
      </c>
      <c r="H340" s="58" t="s">
        <v>457</v>
      </c>
      <c r="I340" s="64">
        <v>406.02</v>
      </c>
      <c r="J340" s="225" t="s">
        <v>359</v>
      </c>
      <c r="L340" s="42" t="s">
        <v>1862</v>
      </c>
      <c r="M340" s="92">
        <v>0.1</v>
      </c>
      <c r="N340" s="93">
        <v>12</v>
      </c>
      <c r="O340" s="93">
        <v>49</v>
      </c>
      <c r="P340" s="93">
        <f t="shared" si="28"/>
        <v>3.3835000000000002</v>
      </c>
      <c r="Q340" s="93">
        <f t="shared" si="29"/>
        <v>40.602000000000004</v>
      </c>
      <c r="R340" s="93">
        <f t="shared" si="30"/>
        <v>165.79150000000001</v>
      </c>
      <c r="S340" s="93">
        <f t="shared" si="26"/>
        <v>206.39350000000002</v>
      </c>
      <c r="T340" s="93">
        <f t="shared" si="27"/>
        <v>199.62649999999996</v>
      </c>
    </row>
    <row r="341" spans="1:20" ht="12" hidden="1" customHeight="1">
      <c r="A341" s="55" t="s">
        <v>93</v>
      </c>
      <c r="B341" s="65">
        <v>1275</v>
      </c>
      <c r="C341" s="65">
        <v>1</v>
      </c>
      <c r="D341" s="103" t="s">
        <v>76</v>
      </c>
      <c r="F341" s="225"/>
      <c r="G341" s="85"/>
      <c r="J341" s="225"/>
      <c r="L341" s="42" t="s">
        <v>1862</v>
      </c>
      <c r="M341" s="92">
        <v>0.1</v>
      </c>
      <c r="N341" s="93">
        <v>12</v>
      </c>
      <c r="O341" s="93"/>
      <c r="P341" s="93">
        <f t="shared" si="28"/>
        <v>0</v>
      </c>
      <c r="Q341" s="93">
        <f t="shared" si="29"/>
        <v>0</v>
      </c>
      <c r="R341" s="93">
        <f t="shared" si="30"/>
        <v>0</v>
      </c>
      <c r="S341" s="93">
        <f t="shared" si="26"/>
        <v>0</v>
      </c>
      <c r="T341" s="93">
        <f t="shared" si="27"/>
        <v>0</v>
      </c>
    </row>
    <row r="342" spans="1:20" ht="12" hidden="1" customHeight="1">
      <c r="A342" s="55" t="s">
        <v>93</v>
      </c>
      <c r="B342" s="65">
        <v>1276</v>
      </c>
      <c r="C342" s="65">
        <v>1</v>
      </c>
      <c r="D342" s="103" t="s">
        <v>76</v>
      </c>
      <c r="F342" s="225"/>
      <c r="G342" s="85"/>
      <c r="J342" s="225"/>
      <c r="L342" s="42" t="s">
        <v>1862</v>
      </c>
      <c r="M342" s="92">
        <v>0.1</v>
      </c>
      <c r="N342" s="93">
        <v>12</v>
      </c>
      <c r="O342" s="93"/>
      <c r="P342" s="93">
        <f t="shared" si="28"/>
        <v>0</v>
      </c>
      <c r="Q342" s="93">
        <f t="shared" si="29"/>
        <v>0</v>
      </c>
      <c r="R342" s="93">
        <f t="shared" si="30"/>
        <v>0</v>
      </c>
      <c r="S342" s="93">
        <f t="shared" si="26"/>
        <v>0</v>
      </c>
      <c r="T342" s="93">
        <f t="shared" si="27"/>
        <v>0</v>
      </c>
    </row>
    <row r="343" spans="1:20" ht="12" hidden="1" customHeight="1">
      <c r="A343" s="55" t="s">
        <v>93</v>
      </c>
      <c r="B343" s="65">
        <v>1277</v>
      </c>
      <c r="C343" s="65">
        <v>1</v>
      </c>
      <c r="D343" s="103" t="s">
        <v>281</v>
      </c>
      <c r="G343" s="85"/>
      <c r="M343" s="92">
        <v>0.1</v>
      </c>
      <c r="N343" s="93">
        <v>12</v>
      </c>
      <c r="O343" s="93"/>
      <c r="P343" s="93">
        <f t="shared" si="28"/>
        <v>0</v>
      </c>
      <c r="Q343" s="93">
        <f t="shared" si="29"/>
        <v>0</v>
      </c>
      <c r="R343" s="93">
        <f t="shared" si="30"/>
        <v>0</v>
      </c>
      <c r="S343" s="93">
        <f t="shared" ref="S343:S406" si="33">+R343+Q343</f>
        <v>0</v>
      </c>
      <c r="T343" s="93">
        <f t="shared" ref="T343:T406" si="34">+I343-S343</f>
        <v>0</v>
      </c>
    </row>
    <row r="344" spans="1:20" ht="12" hidden="1" customHeight="1">
      <c r="A344" s="55" t="s">
        <v>93</v>
      </c>
      <c r="B344" s="65">
        <v>1278</v>
      </c>
      <c r="C344" s="65">
        <v>1</v>
      </c>
      <c r="D344" s="103" t="s">
        <v>282</v>
      </c>
      <c r="G344" s="85"/>
      <c r="M344" s="92">
        <v>0.1</v>
      </c>
      <c r="N344" s="93">
        <v>12</v>
      </c>
      <c r="O344" s="93"/>
      <c r="P344" s="93">
        <f t="shared" ref="P344:P407" si="35">+I344*M344/12</f>
        <v>0</v>
      </c>
      <c r="Q344" s="93">
        <f t="shared" ref="Q344:Q407" si="36">+P344*N344</f>
        <v>0</v>
      </c>
      <c r="R344" s="93">
        <f t="shared" ref="R344:R407" si="37">+P344*O344</f>
        <v>0</v>
      </c>
      <c r="S344" s="93">
        <f t="shared" si="33"/>
        <v>0</v>
      </c>
      <c r="T344" s="93">
        <f t="shared" si="34"/>
        <v>0</v>
      </c>
    </row>
    <row r="345" spans="1:20" ht="12" hidden="1" customHeight="1">
      <c r="A345" s="55" t="s">
        <v>93</v>
      </c>
      <c r="B345" s="65">
        <v>1279</v>
      </c>
      <c r="C345" s="65">
        <v>1</v>
      </c>
      <c r="D345" s="103" t="s">
        <v>283</v>
      </c>
      <c r="G345" s="85"/>
      <c r="M345" s="92">
        <v>0.1</v>
      </c>
      <c r="N345" s="93">
        <v>12</v>
      </c>
      <c r="O345" s="93"/>
      <c r="P345" s="93">
        <f t="shared" si="35"/>
        <v>0</v>
      </c>
      <c r="Q345" s="93">
        <f t="shared" si="36"/>
        <v>0</v>
      </c>
      <c r="R345" s="93">
        <f t="shared" si="37"/>
        <v>0</v>
      </c>
      <c r="S345" s="93">
        <f t="shared" si="33"/>
        <v>0</v>
      </c>
      <c r="T345" s="93">
        <f t="shared" si="34"/>
        <v>0</v>
      </c>
    </row>
    <row r="346" spans="1:20" ht="12" hidden="1" customHeight="1">
      <c r="A346" s="55" t="s">
        <v>93</v>
      </c>
      <c r="B346" s="65">
        <v>1280</v>
      </c>
      <c r="C346" s="65">
        <v>1</v>
      </c>
      <c r="D346" s="103" t="s">
        <v>284</v>
      </c>
      <c r="G346" s="85"/>
      <c r="M346" s="92">
        <v>0.1</v>
      </c>
      <c r="N346" s="93">
        <v>12</v>
      </c>
      <c r="O346" s="93"/>
      <c r="P346" s="93">
        <f t="shared" si="35"/>
        <v>0</v>
      </c>
      <c r="Q346" s="93">
        <f t="shared" si="36"/>
        <v>0</v>
      </c>
      <c r="R346" s="93">
        <f t="shared" si="37"/>
        <v>0</v>
      </c>
      <c r="S346" s="93">
        <f t="shared" si="33"/>
        <v>0</v>
      </c>
      <c r="T346" s="93">
        <f t="shared" si="34"/>
        <v>0</v>
      </c>
    </row>
    <row r="347" spans="1:20">
      <c r="A347" s="55" t="s">
        <v>93</v>
      </c>
      <c r="B347" s="65">
        <v>1281</v>
      </c>
      <c r="C347" s="65">
        <v>1</v>
      </c>
      <c r="D347" s="103" t="s">
        <v>286</v>
      </c>
      <c r="F347" s="225">
        <v>937</v>
      </c>
      <c r="G347" s="108">
        <v>41464</v>
      </c>
      <c r="H347" s="64" t="s">
        <v>456</v>
      </c>
      <c r="I347" s="64">
        <v>59.48</v>
      </c>
      <c r="J347" s="225" t="s">
        <v>453</v>
      </c>
      <c r="L347" s="42" t="s">
        <v>1862</v>
      </c>
      <c r="M347" s="92">
        <v>0.1</v>
      </c>
      <c r="N347" s="93">
        <v>12</v>
      </c>
      <c r="O347" s="93">
        <f>5+12+12+12</f>
        <v>41</v>
      </c>
      <c r="P347" s="93">
        <f t="shared" si="35"/>
        <v>0.4956666666666667</v>
      </c>
      <c r="Q347" s="93">
        <f t="shared" si="36"/>
        <v>5.9480000000000004</v>
      </c>
      <c r="R347" s="93">
        <f t="shared" si="37"/>
        <v>20.322333333333333</v>
      </c>
      <c r="S347" s="93">
        <f t="shared" si="33"/>
        <v>26.270333333333333</v>
      </c>
      <c r="T347" s="93">
        <f t="shared" si="34"/>
        <v>33.209666666666664</v>
      </c>
    </row>
    <row r="348" spans="1:20">
      <c r="A348" s="55" t="s">
        <v>93</v>
      </c>
      <c r="B348" s="65">
        <v>1282</v>
      </c>
      <c r="C348" s="65">
        <v>1</v>
      </c>
      <c r="D348" s="103" t="s">
        <v>285</v>
      </c>
      <c r="F348" s="225"/>
      <c r="G348" s="108">
        <v>41465</v>
      </c>
      <c r="H348" s="64" t="s">
        <v>1896</v>
      </c>
      <c r="I348" s="64">
        <v>11.73</v>
      </c>
      <c r="J348" s="225"/>
      <c r="L348" s="42" t="s">
        <v>1862</v>
      </c>
      <c r="M348" s="92">
        <v>0.1</v>
      </c>
      <c r="N348" s="93">
        <v>12</v>
      </c>
      <c r="O348" s="93">
        <v>41</v>
      </c>
      <c r="P348" s="93">
        <f t="shared" si="35"/>
        <v>9.7750000000000004E-2</v>
      </c>
      <c r="Q348" s="93">
        <f t="shared" si="36"/>
        <v>1.173</v>
      </c>
      <c r="R348" s="93">
        <f t="shared" si="37"/>
        <v>4.0077499999999997</v>
      </c>
      <c r="S348" s="93">
        <f t="shared" si="33"/>
        <v>5.1807499999999997</v>
      </c>
      <c r="T348" s="93">
        <f t="shared" si="34"/>
        <v>6.5492500000000007</v>
      </c>
    </row>
    <row r="349" spans="1:20">
      <c r="A349" s="55" t="s">
        <v>93</v>
      </c>
      <c r="B349" s="65">
        <v>1283</v>
      </c>
      <c r="C349" s="65">
        <v>1</v>
      </c>
      <c r="D349" s="103" t="s">
        <v>287</v>
      </c>
      <c r="F349" s="225"/>
      <c r="G349" s="108">
        <v>41466</v>
      </c>
      <c r="H349" s="64" t="s">
        <v>1897</v>
      </c>
      <c r="I349" s="64">
        <v>115.26</v>
      </c>
      <c r="J349" s="225"/>
      <c r="L349" s="42" t="s">
        <v>1862</v>
      </c>
      <c r="M349" s="92">
        <v>0.1</v>
      </c>
      <c r="N349" s="93">
        <v>12</v>
      </c>
      <c r="O349" s="93">
        <v>41</v>
      </c>
      <c r="P349" s="93">
        <f t="shared" si="35"/>
        <v>0.96050000000000013</v>
      </c>
      <c r="Q349" s="93">
        <f t="shared" si="36"/>
        <v>11.526000000000002</v>
      </c>
      <c r="R349" s="93">
        <f t="shared" si="37"/>
        <v>39.380500000000005</v>
      </c>
      <c r="S349" s="93">
        <f t="shared" si="33"/>
        <v>50.906500000000008</v>
      </c>
      <c r="T349" s="93">
        <f t="shared" si="34"/>
        <v>64.353499999999997</v>
      </c>
    </row>
    <row r="350" spans="1:20">
      <c r="A350" s="55" t="s">
        <v>93</v>
      </c>
      <c r="B350" s="65">
        <v>1284</v>
      </c>
      <c r="C350" s="65">
        <v>1</v>
      </c>
      <c r="D350" s="103" t="s">
        <v>76</v>
      </c>
      <c r="F350" s="225">
        <v>845</v>
      </c>
      <c r="G350" s="109">
        <v>41423</v>
      </c>
      <c r="H350" s="42" t="s">
        <v>457</v>
      </c>
      <c r="I350" s="93">
        <v>406.02</v>
      </c>
      <c r="J350" s="225" t="s">
        <v>359</v>
      </c>
      <c r="L350" s="42" t="s">
        <v>1862</v>
      </c>
      <c r="M350" s="92">
        <v>0.1</v>
      </c>
      <c r="N350" s="93">
        <v>12</v>
      </c>
      <c r="O350" s="93">
        <v>43</v>
      </c>
      <c r="P350" s="93">
        <f t="shared" si="35"/>
        <v>3.3835000000000002</v>
      </c>
      <c r="Q350" s="93">
        <f t="shared" si="36"/>
        <v>40.602000000000004</v>
      </c>
      <c r="R350" s="93">
        <f t="shared" si="37"/>
        <v>145.4905</v>
      </c>
      <c r="S350" s="93">
        <f t="shared" si="33"/>
        <v>186.0925</v>
      </c>
      <c r="T350" s="93">
        <f t="shared" si="34"/>
        <v>219.92749999999998</v>
      </c>
    </row>
    <row r="351" spans="1:20" ht="12" hidden="1" customHeight="1">
      <c r="A351" s="55" t="s">
        <v>93</v>
      </c>
      <c r="B351" s="65">
        <v>1285</v>
      </c>
      <c r="C351" s="65">
        <v>1</v>
      </c>
      <c r="D351" s="103" t="s">
        <v>76</v>
      </c>
      <c r="F351" s="225"/>
      <c r="G351" s="109"/>
      <c r="H351" s="42"/>
      <c r="I351" s="93"/>
      <c r="J351" s="225"/>
      <c r="L351" s="42" t="s">
        <v>1862</v>
      </c>
      <c r="M351" s="92">
        <v>0.1</v>
      </c>
      <c r="N351" s="93">
        <v>12</v>
      </c>
      <c r="O351" s="93"/>
      <c r="P351" s="93">
        <f t="shared" si="35"/>
        <v>0</v>
      </c>
      <c r="Q351" s="93">
        <f t="shared" si="36"/>
        <v>0</v>
      </c>
      <c r="R351" s="93">
        <f t="shared" si="37"/>
        <v>0</v>
      </c>
      <c r="S351" s="93">
        <f t="shared" si="33"/>
        <v>0</v>
      </c>
      <c r="T351" s="93">
        <f t="shared" si="34"/>
        <v>0</v>
      </c>
    </row>
    <row r="352" spans="1:20" ht="12" hidden="1" customHeight="1">
      <c r="A352" s="55" t="s">
        <v>93</v>
      </c>
      <c r="B352" s="65">
        <v>1286</v>
      </c>
      <c r="C352" s="65">
        <v>1</v>
      </c>
      <c r="D352" s="103" t="s">
        <v>303</v>
      </c>
      <c r="E352" s="58" t="s">
        <v>447</v>
      </c>
      <c r="F352" s="58">
        <v>934</v>
      </c>
      <c r="G352" s="106">
        <v>41554</v>
      </c>
      <c r="J352" s="71" t="s">
        <v>448</v>
      </c>
      <c r="M352" s="92">
        <v>0.1</v>
      </c>
      <c r="N352" s="93">
        <v>12</v>
      </c>
      <c r="O352" s="93"/>
      <c r="P352" s="93">
        <f t="shared" si="35"/>
        <v>0</v>
      </c>
      <c r="Q352" s="93">
        <f t="shared" si="36"/>
        <v>0</v>
      </c>
      <c r="R352" s="93">
        <f t="shared" si="37"/>
        <v>0</v>
      </c>
      <c r="S352" s="93">
        <f t="shared" si="33"/>
        <v>0</v>
      </c>
      <c r="T352" s="93">
        <f t="shared" si="34"/>
        <v>0</v>
      </c>
    </row>
    <row r="353" spans="1:20">
      <c r="A353" s="55" t="s">
        <v>93</v>
      </c>
      <c r="B353" s="65">
        <v>1287</v>
      </c>
      <c r="C353" s="65">
        <v>1</v>
      </c>
      <c r="D353" s="103" t="s">
        <v>290</v>
      </c>
      <c r="E353" s="58" t="s">
        <v>463</v>
      </c>
      <c r="G353" s="106">
        <v>41355</v>
      </c>
      <c r="H353" s="58">
        <v>26595</v>
      </c>
      <c r="I353" s="64">
        <v>4524</v>
      </c>
      <c r="J353" s="71" t="s">
        <v>464</v>
      </c>
      <c r="L353" s="42" t="s">
        <v>1862</v>
      </c>
      <c r="M353" s="92">
        <v>0.1</v>
      </c>
      <c r="N353" s="93">
        <v>12</v>
      </c>
      <c r="O353" s="93">
        <f>9+12+12+12</f>
        <v>45</v>
      </c>
      <c r="P353" s="93">
        <f t="shared" si="35"/>
        <v>37.700000000000003</v>
      </c>
      <c r="Q353" s="93">
        <f t="shared" si="36"/>
        <v>452.40000000000003</v>
      </c>
      <c r="R353" s="93">
        <f t="shared" si="37"/>
        <v>1696.5000000000002</v>
      </c>
      <c r="S353" s="93">
        <f t="shared" si="33"/>
        <v>2148.9</v>
      </c>
      <c r="T353" s="93">
        <f t="shared" si="34"/>
        <v>2375.1</v>
      </c>
    </row>
    <row r="354" spans="1:20">
      <c r="A354" s="55" t="s">
        <v>93</v>
      </c>
      <c r="B354" s="65">
        <v>1288</v>
      </c>
      <c r="C354" s="65">
        <v>1</v>
      </c>
      <c r="D354" s="103" t="s">
        <v>292</v>
      </c>
      <c r="F354" s="58">
        <v>830</v>
      </c>
      <c r="G354" s="106">
        <v>41410</v>
      </c>
      <c r="H354" s="58">
        <v>62</v>
      </c>
      <c r="I354" s="107">
        <v>700</v>
      </c>
      <c r="J354" s="71" t="s">
        <v>351</v>
      </c>
      <c r="L354" s="42" t="s">
        <v>1862</v>
      </c>
      <c r="M354" s="92">
        <v>0.1</v>
      </c>
      <c r="N354" s="93">
        <v>12</v>
      </c>
      <c r="O354" s="93">
        <v>43</v>
      </c>
      <c r="P354" s="93">
        <f t="shared" si="35"/>
        <v>5.833333333333333</v>
      </c>
      <c r="Q354" s="93">
        <f t="shared" si="36"/>
        <v>70</v>
      </c>
      <c r="R354" s="93">
        <f t="shared" si="37"/>
        <v>250.83333333333331</v>
      </c>
      <c r="S354" s="93">
        <f t="shared" si="33"/>
        <v>320.83333333333331</v>
      </c>
      <c r="T354" s="93">
        <f t="shared" si="34"/>
        <v>379.16666666666669</v>
      </c>
    </row>
    <row r="355" spans="1:20">
      <c r="A355" s="55" t="s">
        <v>93</v>
      </c>
      <c r="B355" s="65">
        <v>1290</v>
      </c>
      <c r="C355" s="65">
        <v>1</v>
      </c>
      <c r="D355" s="103" t="s">
        <v>293</v>
      </c>
      <c r="E355" s="58" t="s">
        <v>439</v>
      </c>
      <c r="F355" s="58">
        <v>988</v>
      </c>
      <c r="G355" s="106">
        <v>41494</v>
      </c>
      <c r="H355" s="58">
        <v>1359761361</v>
      </c>
      <c r="I355" s="64">
        <v>10309.5</v>
      </c>
      <c r="J355" s="71" t="s">
        <v>438</v>
      </c>
      <c r="L355" s="42" t="s">
        <v>1862</v>
      </c>
      <c r="M355" s="92">
        <v>0.1</v>
      </c>
      <c r="N355" s="93">
        <v>12</v>
      </c>
      <c r="O355" s="93">
        <v>40</v>
      </c>
      <c r="P355" s="93">
        <f t="shared" si="35"/>
        <v>85.912500000000009</v>
      </c>
      <c r="Q355" s="93">
        <f t="shared" si="36"/>
        <v>1030.95</v>
      </c>
      <c r="R355" s="93">
        <f t="shared" si="37"/>
        <v>3436.5000000000005</v>
      </c>
      <c r="S355" s="93">
        <f t="shared" si="33"/>
        <v>4467.4500000000007</v>
      </c>
      <c r="T355" s="93">
        <f t="shared" si="34"/>
        <v>5842.0499999999993</v>
      </c>
    </row>
    <row r="356" spans="1:20">
      <c r="A356" s="55" t="s">
        <v>93</v>
      </c>
      <c r="B356" s="65">
        <v>1291</v>
      </c>
      <c r="C356" s="65">
        <v>1</v>
      </c>
      <c r="D356" s="103" t="s">
        <v>294</v>
      </c>
      <c r="F356" s="58">
        <v>1018</v>
      </c>
      <c r="G356" s="106">
        <v>41505</v>
      </c>
      <c r="H356" s="58" t="s">
        <v>455</v>
      </c>
      <c r="I356" s="64">
        <v>91.73</v>
      </c>
      <c r="J356" s="71" t="s">
        <v>453</v>
      </c>
      <c r="L356" s="42" t="s">
        <v>1862</v>
      </c>
      <c r="M356" s="92">
        <v>0.1</v>
      </c>
      <c r="N356" s="93">
        <v>12</v>
      </c>
      <c r="O356" s="93">
        <v>40</v>
      </c>
      <c r="P356" s="93">
        <f t="shared" si="35"/>
        <v>0.76441666666666663</v>
      </c>
      <c r="Q356" s="93">
        <f t="shared" si="36"/>
        <v>9.173</v>
      </c>
      <c r="R356" s="93">
        <f t="shared" si="37"/>
        <v>30.576666666666664</v>
      </c>
      <c r="S356" s="93">
        <f t="shared" si="33"/>
        <v>39.749666666666663</v>
      </c>
      <c r="T356" s="93">
        <f t="shared" si="34"/>
        <v>51.980333333333341</v>
      </c>
    </row>
    <row r="357" spans="1:20" ht="12.75" customHeight="1">
      <c r="A357" s="55" t="s">
        <v>93</v>
      </c>
      <c r="B357" s="65">
        <v>1292</v>
      </c>
      <c r="C357" s="65">
        <v>1</v>
      </c>
      <c r="D357" s="103" t="s">
        <v>295</v>
      </c>
      <c r="F357" s="225">
        <v>1043</v>
      </c>
      <c r="G357" s="106">
        <v>41508</v>
      </c>
      <c r="H357" s="42" t="s">
        <v>454</v>
      </c>
      <c r="I357" s="93">
        <v>264.64</v>
      </c>
      <c r="J357" s="225" t="s">
        <v>453</v>
      </c>
      <c r="L357" s="42" t="s">
        <v>1862</v>
      </c>
      <c r="M357" s="92">
        <v>0.1</v>
      </c>
      <c r="N357" s="93">
        <v>12</v>
      </c>
      <c r="O357" s="93">
        <f>4+12+12+12</f>
        <v>40</v>
      </c>
      <c r="P357" s="93">
        <f t="shared" si="35"/>
        <v>2.2053333333333334</v>
      </c>
      <c r="Q357" s="93">
        <f t="shared" si="36"/>
        <v>26.463999999999999</v>
      </c>
      <c r="R357" s="93">
        <f t="shared" si="37"/>
        <v>88.213333333333338</v>
      </c>
      <c r="S357" s="93">
        <f t="shared" si="33"/>
        <v>114.67733333333334</v>
      </c>
      <c r="T357" s="93">
        <f t="shared" si="34"/>
        <v>149.96266666666665</v>
      </c>
    </row>
    <row r="358" spans="1:20">
      <c r="A358" s="55" t="s">
        <v>93</v>
      </c>
      <c r="B358" s="65">
        <v>1293</v>
      </c>
      <c r="C358" s="65">
        <v>1</v>
      </c>
      <c r="D358" s="103" t="s">
        <v>296</v>
      </c>
      <c r="F358" s="225"/>
      <c r="G358" s="106">
        <v>41509</v>
      </c>
      <c r="H358" s="42" t="s">
        <v>1891</v>
      </c>
      <c r="I358" s="93">
        <v>370.47</v>
      </c>
      <c r="J358" s="225"/>
      <c r="L358" s="42" t="s">
        <v>1862</v>
      </c>
      <c r="M358" s="92">
        <v>0.1</v>
      </c>
      <c r="N358" s="93">
        <v>12</v>
      </c>
      <c r="O358" s="93">
        <f>4+12+12+12</f>
        <v>40</v>
      </c>
      <c r="P358" s="93">
        <f t="shared" si="35"/>
        <v>3.0872500000000005</v>
      </c>
      <c r="Q358" s="93">
        <f t="shared" si="36"/>
        <v>37.047000000000004</v>
      </c>
      <c r="R358" s="93">
        <f t="shared" si="37"/>
        <v>123.49000000000002</v>
      </c>
      <c r="S358" s="93">
        <f t="shared" si="33"/>
        <v>160.53700000000003</v>
      </c>
      <c r="T358" s="93">
        <f t="shared" si="34"/>
        <v>209.93299999999999</v>
      </c>
    </row>
    <row r="359" spans="1:20">
      <c r="A359" s="55" t="s">
        <v>93</v>
      </c>
      <c r="B359" s="65">
        <v>1294</v>
      </c>
      <c r="C359" s="65">
        <v>1</v>
      </c>
      <c r="D359" s="103" t="s">
        <v>297</v>
      </c>
      <c r="F359" s="225"/>
      <c r="G359" s="106">
        <v>41510</v>
      </c>
      <c r="H359" s="42" t="s">
        <v>1892</v>
      </c>
      <c r="I359" s="93">
        <v>116.43</v>
      </c>
      <c r="J359" s="225"/>
      <c r="L359" s="42" t="s">
        <v>1862</v>
      </c>
      <c r="M359" s="92">
        <v>0.1</v>
      </c>
      <c r="N359" s="93">
        <v>12</v>
      </c>
      <c r="O359" s="93">
        <v>40</v>
      </c>
      <c r="P359" s="93">
        <f t="shared" si="35"/>
        <v>0.97025000000000006</v>
      </c>
      <c r="Q359" s="93">
        <f t="shared" si="36"/>
        <v>11.643000000000001</v>
      </c>
      <c r="R359" s="93">
        <f t="shared" si="37"/>
        <v>38.81</v>
      </c>
      <c r="S359" s="93">
        <f t="shared" si="33"/>
        <v>50.453000000000003</v>
      </c>
      <c r="T359" s="93">
        <f t="shared" si="34"/>
        <v>65.977000000000004</v>
      </c>
    </row>
    <row r="360" spans="1:20" ht="12" hidden="1" customHeight="1">
      <c r="A360" s="55" t="s">
        <v>93</v>
      </c>
      <c r="B360" s="65">
        <v>1295</v>
      </c>
      <c r="C360" s="65">
        <v>1</v>
      </c>
      <c r="D360" s="58" t="s">
        <v>299</v>
      </c>
      <c r="G360" s="85"/>
      <c r="H360" s="42"/>
      <c r="I360" s="93"/>
      <c r="M360" s="92">
        <v>0.1</v>
      </c>
      <c r="N360" s="93">
        <v>12</v>
      </c>
      <c r="O360" s="93"/>
      <c r="P360" s="93">
        <f t="shared" si="35"/>
        <v>0</v>
      </c>
      <c r="Q360" s="93">
        <f t="shared" si="36"/>
        <v>0</v>
      </c>
      <c r="R360" s="93">
        <f t="shared" si="37"/>
        <v>0</v>
      </c>
      <c r="S360" s="93">
        <f t="shared" si="33"/>
        <v>0</v>
      </c>
      <c r="T360" s="93">
        <f t="shared" si="34"/>
        <v>0</v>
      </c>
    </row>
    <row r="361" spans="1:20">
      <c r="A361" s="55" t="s">
        <v>93</v>
      </c>
      <c r="B361" s="65">
        <v>1296</v>
      </c>
      <c r="C361" s="65">
        <v>1</v>
      </c>
      <c r="D361" s="103" t="s">
        <v>300</v>
      </c>
      <c r="F361" s="58">
        <v>1094</v>
      </c>
      <c r="G361" s="110">
        <v>41535</v>
      </c>
      <c r="H361" s="58" t="s">
        <v>446</v>
      </c>
      <c r="I361" s="64">
        <v>1224.54</v>
      </c>
      <c r="J361" s="71" t="s">
        <v>490</v>
      </c>
      <c r="L361" s="42" t="s">
        <v>1862</v>
      </c>
      <c r="M361" s="92">
        <v>0.1</v>
      </c>
      <c r="N361" s="93">
        <v>12</v>
      </c>
      <c r="O361" s="93">
        <f>3+12+12+12</f>
        <v>39</v>
      </c>
      <c r="P361" s="93">
        <f t="shared" si="35"/>
        <v>10.204500000000001</v>
      </c>
      <c r="Q361" s="93">
        <f t="shared" si="36"/>
        <v>122.45400000000001</v>
      </c>
      <c r="R361" s="93">
        <f t="shared" si="37"/>
        <v>397.97550000000007</v>
      </c>
      <c r="S361" s="93">
        <f t="shared" si="33"/>
        <v>520.42950000000008</v>
      </c>
      <c r="T361" s="93">
        <f t="shared" si="34"/>
        <v>704.11049999999989</v>
      </c>
    </row>
    <row r="362" spans="1:20">
      <c r="A362" s="55" t="s">
        <v>93</v>
      </c>
      <c r="B362" s="65">
        <v>1297</v>
      </c>
      <c r="C362" s="65">
        <v>1</v>
      </c>
      <c r="D362" s="57" t="s">
        <v>304</v>
      </c>
      <c r="E362" s="58" t="s">
        <v>450</v>
      </c>
      <c r="F362" s="58">
        <v>1051</v>
      </c>
      <c r="G362" s="106">
        <v>41521</v>
      </c>
      <c r="H362" s="58" t="s">
        <v>451</v>
      </c>
      <c r="I362" s="64">
        <v>711.61</v>
      </c>
      <c r="J362" s="71" t="s">
        <v>452</v>
      </c>
      <c r="L362" s="42" t="s">
        <v>1862</v>
      </c>
      <c r="M362" s="92">
        <v>0.1</v>
      </c>
      <c r="N362" s="93">
        <v>12</v>
      </c>
      <c r="O362" s="93">
        <f>3+12+12+12</f>
        <v>39</v>
      </c>
      <c r="P362" s="93">
        <f t="shared" si="35"/>
        <v>5.9300833333333332</v>
      </c>
      <c r="Q362" s="93">
        <f t="shared" si="36"/>
        <v>71.161000000000001</v>
      </c>
      <c r="R362" s="93">
        <f t="shared" si="37"/>
        <v>231.27324999999999</v>
      </c>
      <c r="S362" s="93">
        <f t="shared" si="33"/>
        <v>302.43425000000002</v>
      </c>
      <c r="T362" s="93">
        <f t="shared" si="34"/>
        <v>409.17574999999999</v>
      </c>
    </row>
    <row r="363" spans="1:20">
      <c r="A363" s="55" t="s">
        <v>93</v>
      </c>
      <c r="B363" s="65">
        <v>1298</v>
      </c>
      <c r="C363" s="65">
        <v>1</v>
      </c>
      <c r="D363" s="103" t="s">
        <v>305</v>
      </c>
      <c r="F363" s="58">
        <v>1064</v>
      </c>
      <c r="G363" s="106">
        <v>41521</v>
      </c>
      <c r="H363" s="58">
        <v>6685</v>
      </c>
      <c r="I363" s="64">
        <v>482.76</v>
      </c>
      <c r="J363" s="71" t="s">
        <v>449</v>
      </c>
      <c r="L363" s="42" t="s">
        <v>1862</v>
      </c>
      <c r="M363" s="92">
        <v>0.1</v>
      </c>
      <c r="N363" s="93">
        <v>12</v>
      </c>
      <c r="O363" s="93">
        <v>39</v>
      </c>
      <c r="P363" s="93">
        <f t="shared" si="35"/>
        <v>4.0230000000000006</v>
      </c>
      <c r="Q363" s="93">
        <f t="shared" si="36"/>
        <v>48.27600000000001</v>
      </c>
      <c r="R363" s="93">
        <f t="shared" si="37"/>
        <v>156.89700000000002</v>
      </c>
      <c r="S363" s="93">
        <f t="shared" si="33"/>
        <v>205.17300000000003</v>
      </c>
      <c r="T363" s="93">
        <f t="shared" si="34"/>
        <v>277.58699999999999</v>
      </c>
    </row>
    <row r="364" spans="1:20">
      <c r="A364" s="55" t="s">
        <v>93</v>
      </c>
      <c r="B364" s="65">
        <v>1299</v>
      </c>
      <c r="C364" s="65">
        <v>1</v>
      </c>
      <c r="D364" s="103" t="s">
        <v>325</v>
      </c>
      <c r="F364" s="225">
        <v>1130</v>
      </c>
      <c r="G364" s="106">
        <v>41521</v>
      </c>
      <c r="H364" s="42">
        <v>447</v>
      </c>
      <c r="I364" s="93">
        <v>1624.14</v>
      </c>
      <c r="J364" s="225" t="s">
        <v>445</v>
      </c>
      <c r="L364" s="42" t="s">
        <v>1862</v>
      </c>
      <c r="M364" s="92">
        <v>0.1</v>
      </c>
      <c r="N364" s="93">
        <v>12</v>
      </c>
      <c r="O364" s="93">
        <v>39</v>
      </c>
      <c r="P364" s="93">
        <f t="shared" si="35"/>
        <v>13.534500000000001</v>
      </c>
      <c r="Q364" s="93">
        <f t="shared" si="36"/>
        <v>162.41400000000002</v>
      </c>
      <c r="R364" s="93">
        <f t="shared" si="37"/>
        <v>527.84550000000002</v>
      </c>
      <c r="S364" s="93">
        <f t="shared" si="33"/>
        <v>690.2595</v>
      </c>
      <c r="T364" s="93">
        <f t="shared" si="34"/>
        <v>933.8805000000001</v>
      </c>
    </row>
    <row r="365" spans="1:20" ht="12" hidden="1" customHeight="1">
      <c r="A365" s="55" t="s">
        <v>93</v>
      </c>
      <c r="B365" s="65">
        <v>1300</v>
      </c>
      <c r="C365" s="65">
        <v>1</v>
      </c>
      <c r="D365" s="103" t="s">
        <v>325</v>
      </c>
      <c r="F365" s="225"/>
      <c r="G365" s="85"/>
      <c r="H365" s="42"/>
      <c r="I365" s="93"/>
      <c r="J365" s="225"/>
      <c r="L365" s="42" t="s">
        <v>1862</v>
      </c>
      <c r="M365" s="92">
        <v>0.1</v>
      </c>
      <c r="N365" s="93">
        <v>12</v>
      </c>
      <c r="O365" s="93"/>
      <c r="P365" s="93">
        <f t="shared" si="35"/>
        <v>0</v>
      </c>
      <c r="Q365" s="93">
        <f t="shared" si="36"/>
        <v>0</v>
      </c>
      <c r="R365" s="93">
        <f t="shared" si="37"/>
        <v>0</v>
      </c>
      <c r="S365" s="93">
        <f t="shared" si="33"/>
        <v>0</v>
      </c>
      <c r="T365" s="93">
        <f t="shared" si="34"/>
        <v>0</v>
      </c>
    </row>
    <row r="366" spans="1:20" ht="12" hidden="1" customHeight="1">
      <c r="A366" s="55" t="s">
        <v>93</v>
      </c>
      <c r="B366" s="65">
        <v>1301</v>
      </c>
      <c r="C366" s="65">
        <v>1</v>
      </c>
      <c r="D366" s="103" t="s">
        <v>325</v>
      </c>
      <c r="F366" s="225"/>
      <c r="G366" s="85"/>
      <c r="H366" s="42"/>
      <c r="I366" s="93"/>
      <c r="J366" s="225"/>
      <c r="L366" s="42" t="s">
        <v>1862</v>
      </c>
      <c r="M366" s="92">
        <v>0.1</v>
      </c>
      <c r="N366" s="93">
        <v>12</v>
      </c>
      <c r="O366" s="93"/>
      <c r="P366" s="93">
        <f t="shared" si="35"/>
        <v>0</v>
      </c>
      <c r="Q366" s="93">
        <f t="shared" si="36"/>
        <v>0</v>
      </c>
      <c r="R366" s="93">
        <f t="shared" si="37"/>
        <v>0</v>
      </c>
      <c r="S366" s="93">
        <f t="shared" si="33"/>
        <v>0</v>
      </c>
      <c r="T366" s="93">
        <f t="shared" si="34"/>
        <v>0</v>
      </c>
    </row>
    <row r="367" spans="1:20" ht="12" hidden="1" customHeight="1">
      <c r="A367" s="55" t="s">
        <v>93</v>
      </c>
      <c r="B367" s="65">
        <v>1302</v>
      </c>
      <c r="C367" s="65">
        <v>1</v>
      </c>
      <c r="D367" s="58" t="s">
        <v>327</v>
      </c>
      <c r="G367" s="85"/>
      <c r="H367" s="42"/>
      <c r="I367" s="93"/>
      <c r="M367" s="92">
        <v>0.1</v>
      </c>
      <c r="N367" s="93">
        <v>12</v>
      </c>
      <c r="O367" s="93"/>
      <c r="P367" s="93">
        <f t="shared" si="35"/>
        <v>0</v>
      </c>
      <c r="Q367" s="93">
        <f t="shared" si="36"/>
        <v>0</v>
      </c>
      <c r="R367" s="93">
        <f t="shared" si="37"/>
        <v>0</v>
      </c>
      <c r="S367" s="93">
        <f t="shared" si="33"/>
        <v>0</v>
      </c>
      <c r="T367" s="93">
        <f t="shared" si="34"/>
        <v>0</v>
      </c>
    </row>
    <row r="368" spans="1:20" ht="12" hidden="1" customHeight="1">
      <c r="A368" s="55" t="s">
        <v>93</v>
      </c>
      <c r="B368" s="65">
        <v>1303</v>
      </c>
      <c r="C368" s="65">
        <v>1</v>
      </c>
      <c r="D368" s="58" t="s">
        <v>327</v>
      </c>
      <c r="G368" s="85"/>
      <c r="H368" s="42"/>
      <c r="I368" s="93"/>
      <c r="M368" s="92">
        <v>0.1</v>
      </c>
      <c r="N368" s="93">
        <v>12</v>
      </c>
      <c r="O368" s="93"/>
      <c r="P368" s="93">
        <f t="shared" si="35"/>
        <v>0</v>
      </c>
      <c r="Q368" s="93">
        <f t="shared" si="36"/>
        <v>0</v>
      </c>
      <c r="R368" s="93">
        <f t="shared" si="37"/>
        <v>0</v>
      </c>
      <c r="S368" s="93">
        <f t="shared" si="33"/>
        <v>0</v>
      </c>
      <c r="T368" s="93">
        <f t="shared" si="34"/>
        <v>0</v>
      </c>
    </row>
    <row r="369" spans="1:20" ht="12" hidden="1" customHeight="1">
      <c r="A369" s="55" t="s">
        <v>93</v>
      </c>
      <c r="B369" s="65">
        <v>1304</v>
      </c>
      <c r="C369" s="83">
        <v>1</v>
      </c>
      <c r="D369" s="111" t="s">
        <v>330</v>
      </c>
      <c r="G369" s="85"/>
      <c r="H369" s="42"/>
      <c r="I369" s="93"/>
      <c r="M369" s="92">
        <v>0.1</v>
      </c>
      <c r="N369" s="93">
        <v>12</v>
      </c>
      <c r="O369" s="93"/>
      <c r="P369" s="93">
        <f t="shared" si="35"/>
        <v>0</v>
      </c>
      <c r="Q369" s="93">
        <f t="shared" si="36"/>
        <v>0</v>
      </c>
      <c r="R369" s="93">
        <f t="shared" si="37"/>
        <v>0</v>
      </c>
      <c r="S369" s="93">
        <f t="shared" si="33"/>
        <v>0</v>
      </c>
      <c r="T369" s="93">
        <f t="shared" si="34"/>
        <v>0</v>
      </c>
    </row>
    <row r="370" spans="1:20" ht="12" hidden="1" customHeight="1">
      <c r="A370" s="55" t="s">
        <v>93</v>
      </c>
      <c r="B370" s="65">
        <v>1305</v>
      </c>
      <c r="C370" s="83">
        <v>1</v>
      </c>
      <c r="D370" s="111" t="s">
        <v>330</v>
      </c>
      <c r="G370" s="85"/>
      <c r="M370" s="92">
        <v>0.1</v>
      </c>
      <c r="N370" s="93">
        <v>12</v>
      </c>
      <c r="O370" s="93"/>
      <c r="P370" s="93">
        <f t="shared" si="35"/>
        <v>0</v>
      </c>
      <c r="Q370" s="93">
        <f t="shared" si="36"/>
        <v>0</v>
      </c>
      <c r="R370" s="93">
        <f t="shared" si="37"/>
        <v>0</v>
      </c>
      <c r="S370" s="93">
        <f t="shared" si="33"/>
        <v>0</v>
      </c>
      <c r="T370" s="93">
        <f t="shared" si="34"/>
        <v>0</v>
      </c>
    </row>
    <row r="371" spans="1:20" ht="12" hidden="1" customHeight="1">
      <c r="A371" s="55" t="s">
        <v>93</v>
      </c>
      <c r="B371" s="65">
        <v>1306</v>
      </c>
      <c r="C371" s="83">
        <v>1</v>
      </c>
      <c r="D371" s="111" t="s">
        <v>3</v>
      </c>
      <c r="G371" s="85"/>
      <c r="M371" s="92">
        <v>0.1</v>
      </c>
      <c r="N371" s="93">
        <v>12</v>
      </c>
      <c r="O371" s="93"/>
      <c r="P371" s="93">
        <f t="shared" si="35"/>
        <v>0</v>
      </c>
      <c r="Q371" s="93">
        <f t="shared" si="36"/>
        <v>0</v>
      </c>
      <c r="R371" s="93">
        <f t="shared" si="37"/>
        <v>0</v>
      </c>
      <c r="S371" s="93">
        <f t="shared" si="33"/>
        <v>0</v>
      </c>
      <c r="T371" s="93">
        <f t="shared" si="34"/>
        <v>0</v>
      </c>
    </row>
    <row r="372" spans="1:20" ht="12" hidden="1" customHeight="1">
      <c r="A372" s="55" t="s">
        <v>93</v>
      </c>
      <c r="B372" s="65">
        <v>1307</v>
      </c>
      <c r="C372" s="83">
        <v>1</v>
      </c>
      <c r="D372" s="111" t="s">
        <v>3</v>
      </c>
      <c r="G372" s="85"/>
      <c r="M372" s="92">
        <v>0.1</v>
      </c>
      <c r="N372" s="93">
        <v>12</v>
      </c>
      <c r="O372" s="93"/>
      <c r="P372" s="93">
        <f t="shared" si="35"/>
        <v>0</v>
      </c>
      <c r="Q372" s="93">
        <f t="shared" si="36"/>
        <v>0</v>
      </c>
      <c r="R372" s="93">
        <f t="shared" si="37"/>
        <v>0</v>
      </c>
      <c r="S372" s="93">
        <f t="shared" si="33"/>
        <v>0</v>
      </c>
      <c r="T372" s="93">
        <f t="shared" si="34"/>
        <v>0</v>
      </c>
    </row>
    <row r="373" spans="1:20" ht="12" hidden="1" customHeight="1">
      <c r="A373" s="55" t="s">
        <v>93</v>
      </c>
      <c r="B373" s="65">
        <v>1308</v>
      </c>
      <c r="C373" s="83">
        <v>1</v>
      </c>
      <c r="D373" s="111" t="s">
        <v>3</v>
      </c>
      <c r="G373" s="85"/>
      <c r="M373" s="92">
        <v>0.1</v>
      </c>
      <c r="N373" s="93">
        <v>12</v>
      </c>
      <c r="O373" s="93"/>
      <c r="P373" s="93">
        <f t="shared" si="35"/>
        <v>0</v>
      </c>
      <c r="Q373" s="93">
        <f t="shared" si="36"/>
        <v>0</v>
      </c>
      <c r="R373" s="93">
        <f t="shared" si="37"/>
        <v>0</v>
      </c>
      <c r="S373" s="93">
        <f t="shared" si="33"/>
        <v>0</v>
      </c>
      <c r="T373" s="93">
        <f t="shared" si="34"/>
        <v>0</v>
      </c>
    </row>
    <row r="374" spans="1:20" ht="12" hidden="1" customHeight="1">
      <c r="A374" s="55" t="s">
        <v>93</v>
      </c>
      <c r="B374" s="65">
        <v>1309</v>
      </c>
      <c r="C374" s="83">
        <v>1</v>
      </c>
      <c r="D374" s="111" t="s">
        <v>3</v>
      </c>
      <c r="G374" s="85"/>
      <c r="M374" s="92">
        <v>0.1</v>
      </c>
      <c r="N374" s="93">
        <v>12</v>
      </c>
      <c r="O374" s="93"/>
      <c r="P374" s="93">
        <f t="shared" si="35"/>
        <v>0</v>
      </c>
      <c r="Q374" s="93">
        <f t="shared" si="36"/>
        <v>0</v>
      </c>
      <c r="R374" s="93">
        <f t="shared" si="37"/>
        <v>0</v>
      </c>
      <c r="S374" s="93">
        <f t="shared" si="33"/>
        <v>0</v>
      </c>
      <c r="T374" s="93">
        <f t="shared" si="34"/>
        <v>0</v>
      </c>
    </row>
    <row r="375" spans="1:20" ht="12" hidden="1" customHeight="1">
      <c r="A375" s="55" t="s">
        <v>93</v>
      </c>
      <c r="B375" s="65">
        <v>1310</v>
      </c>
      <c r="C375" s="83">
        <v>1</v>
      </c>
      <c r="D375" s="111" t="s">
        <v>3</v>
      </c>
      <c r="G375" s="85"/>
      <c r="M375" s="92">
        <v>0.1</v>
      </c>
      <c r="N375" s="93">
        <v>12</v>
      </c>
      <c r="O375" s="93"/>
      <c r="P375" s="93">
        <f t="shared" si="35"/>
        <v>0</v>
      </c>
      <c r="Q375" s="93">
        <f t="shared" si="36"/>
        <v>0</v>
      </c>
      <c r="R375" s="93">
        <f t="shared" si="37"/>
        <v>0</v>
      </c>
      <c r="S375" s="93">
        <f t="shared" si="33"/>
        <v>0</v>
      </c>
      <c r="T375" s="93">
        <f t="shared" si="34"/>
        <v>0</v>
      </c>
    </row>
    <row r="376" spans="1:20" ht="12" hidden="1" customHeight="1">
      <c r="A376" s="55" t="s">
        <v>93</v>
      </c>
      <c r="B376" s="65">
        <v>1311</v>
      </c>
      <c r="C376" s="83">
        <v>1</v>
      </c>
      <c r="D376" s="84" t="s">
        <v>329</v>
      </c>
      <c r="G376" s="85"/>
      <c r="M376" s="92">
        <v>0.1</v>
      </c>
      <c r="N376" s="93">
        <v>12</v>
      </c>
      <c r="O376" s="93"/>
      <c r="P376" s="93">
        <f t="shared" si="35"/>
        <v>0</v>
      </c>
      <c r="Q376" s="93">
        <f t="shared" si="36"/>
        <v>0</v>
      </c>
      <c r="R376" s="93">
        <f t="shared" si="37"/>
        <v>0</v>
      </c>
      <c r="S376" s="93">
        <f t="shared" si="33"/>
        <v>0</v>
      </c>
      <c r="T376" s="93">
        <f t="shared" si="34"/>
        <v>0</v>
      </c>
    </row>
    <row r="377" spans="1:20" ht="12" hidden="1" customHeight="1">
      <c r="A377" s="55" t="s">
        <v>93</v>
      </c>
      <c r="B377" s="65">
        <v>1312</v>
      </c>
      <c r="C377" s="83">
        <v>1</v>
      </c>
      <c r="D377" s="84" t="s">
        <v>329</v>
      </c>
      <c r="G377" s="85"/>
      <c r="M377" s="92">
        <v>0.1</v>
      </c>
      <c r="N377" s="93">
        <v>12</v>
      </c>
      <c r="O377" s="93"/>
      <c r="P377" s="93">
        <f t="shared" si="35"/>
        <v>0</v>
      </c>
      <c r="Q377" s="93">
        <f t="shared" si="36"/>
        <v>0</v>
      </c>
      <c r="R377" s="93">
        <f t="shared" si="37"/>
        <v>0</v>
      </c>
      <c r="S377" s="93">
        <f t="shared" si="33"/>
        <v>0</v>
      </c>
      <c r="T377" s="93">
        <f t="shared" si="34"/>
        <v>0</v>
      </c>
    </row>
    <row r="378" spans="1:20" ht="12" hidden="1" customHeight="1">
      <c r="A378" s="55" t="s">
        <v>93</v>
      </c>
      <c r="B378" s="65">
        <v>1313</v>
      </c>
      <c r="C378" s="83">
        <v>1</v>
      </c>
      <c r="D378" s="84" t="s">
        <v>328</v>
      </c>
      <c r="G378" s="85"/>
      <c r="M378" s="92">
        <v>0.1</v>
      </c>
      <c r="N378" s="93">
        <v>12</v>
      </c>
      <c r="O378" s="93"/>
      <c r="P378" s="93">
        <f t="shared" si="35"/>
        <v>0</v>
      </c>
      <c r="Q378" s="93">
        <f t="shared" si="36"/>
        <v>0</v>
      </c>
      <c r="R378" s="93">
        <f t="shared" si="37"/>
        <v>0</v>
      </c>
      <c r="S378" s="93">
        <f t="shared" si="33"/>
        <v>0</v>
      </c>
      <c r="T378" s="93">
        <f t="shared" si="34"/>
        <v>0</v>
      </c>
    </row>
    <row r="379" spans="1:20" ht="12" hidden="1" customHeight="1">
      <c r="A379" s="55" t="s">
        <v>93</v>
      </c>
      <c r="B379" s="65">
        <v>1314</v>
      </c>
      <c r="C379" s="83">
        <v>1</v>
      </c>
      <c r="D379" s="84" t="s">
        <v>328</v>
      </c>
      <c r="G379" s="85"/>
      <c r="M379" s="92">
        <v>0.1</v>
      </c>
      <c r="N379" s="93">
        <v>12</v>
      </c>
      <c r="O379" s="93"/>
      <c r="P379" s="93">
        <f t="shared" si="35"/>
        <v>0</v>
      </c>
      <c r="Q379" s="93">
        <f t="shared" si="36"/>
        <v>0</v>
      </c>
      <c r="R379" s="93">
        <f t="shared" si="37"/>
        <v>0</v>
      </c>
      <c r="S379" s="93">
        <f t="shared" si="33"/>
        <v>0</v>
      </c>
      <c r="T379" s="93">
        <f t="shared" si="34"/>
        <v>0</v>
      </c>
    </row>
    <row r="380" spans="1:20" ht="12" hidden="1" customHeight="1">
      <c r="A380" s="55" t="s">
        <v>93</v>
      </c>
      <c r="B380" s="65">
        <v>1315</v>
      </c>
      <c r="C380" s="83">
        <v>1</v>
      </c>
      <c r="D380" s="84" t="s">
        <v>331</v>
      </c>
      <c r="G380" s="85"/>
      <c r="M380" s="92">
        <v>0.1</v>
      </c>
      <c r="N380" s="93">
        <v>12</v>
      </c>
      <c r="O380" s="93"/>
      <c r="P380" s="93">
        <f t="shared" si="35"/>
        <v>0</v>
      </c>
      <c r="Q380" s="93">
        <f t="shared" si="36"/>
        <v>0</v>
      </c>
      <c r="R380" s="93">
        <f t="shared" si="37"/>
        <v>0</v>
      </c>
      <c r="S380" s="93">
        <f t="shared" si="33"/>
        <v>0</v>
      </c>
      <c r="T380" s="93">
        <f t="shared" si="34"/>
        <v>0</v>
      </c>
    </row>
    <row r="381" spans="1:20" ht="12" hidden="1" customHeight="1">
      <c r="A381" s="55" t="s">
        <v>93</v>
      </c>
      <c r="B381" s="65">
        <v>1316</v>
      </c>
      <c r="C381" s="83">
        <v>1</v>
      </c>
      <c r="D381" s="84" t="s">
        <v>331</v>
      </c>
      <c r="G381" s="85"/>
      <c r="M381" s="92">
        <v>0.1</v>
      </c>
      <c r="N381" s="93">
        <v>12</v>
      </c>
      <c r="O381" s="93"/>
      <c r="P381" s="93">
        <f t="shared" si="35"/>
        <v>0</v>
      </c>
      <c r="Q381" s="93">
        <f t="shared" si="36"/>
        <v>0</v>
      </c>
      <c r="R381" s="93">
        <f t="shared" si="37"/>
        <v>0</v>
      </c>
      <c r="S381" s="93">
        <f t="shared" si="33"/>
        <v>0</v>
      </c>
      <c r="T381" s="93">
        <f t="shared" si="34"/>
        <v>0</v>
      </c>
    </row>
    <row r="382" spans="1:20" ht="12" hidden="1" customHeight="1">
      <c r="A382" s="83" t="s">
        <v>93</v>
      </c>
      <c r="B382" s="83">
        <v>1317</v>
      </c>
      <c r="C382" s="83">
        <v>1</v>
      </c>
      <c r="D382" s="84" t="s">
        <v>331</v>
      </c>
      <c r="G382" s="85"/>
      <c r="M382" s="92">
        <v>0.1</v>
      </c>
      <c r="N382" s="93">
        <v>12</v>
      </c>
      <c r="O382" s="93"/>
      <c r="P382" s="93">
        <f t="shared" si="35"/>
        <v>0</v>
      </c>
      <c r="Q382" s="93">
        <f t="shared" si="36"/>
        <v>0</v>
      </c>
      <c r="R382" s="93">
        <f t="shared" si="37"/>
        <v>0</v>
      </c>
      <c r="S382" s="93">
        <f t="shared" si="33"/>
        <v>0</v>
      </c>
      <c r="T382" s="93">
        <f t="shared" si="34"/>
        <v>0</v>
      </c>
    </row>
    <row r="383" spans="1:20" ht="12" hidden="1" customHeight="1">
      <c r="A383" s="83" t="s">
        <v>93</v>
      </c>
      <c r="B383" s="83">
        <v>1318</v>
      </c>
      <c r="C383" s="83">
        <v>1</v>
      </c>
      <c r="D383" s="84" t="s">
        <v>332</v>
      </c>
      <c r="G383" s="85"/>
      <c r="M383" s="92">
        <v>0.1</v>
      </c>
      <c r="N383" s="93">
        <v>12</v>
      </c>
      <c r="O383" s="93"/>
      <c r="P383" s="93">
        <f t="shared" si="35"/>
        <v>0</v>
      </c>
      <c r="Q383" s="93">
        <f t="shared" si="36"/>
        <v>0</v>
      </c>
      <c r="R383" s="93">
        <f t="shared" si="37"/>
        <v>0</v>
      </c>
      <c r="S383" s="93">
        <f t="shared" si="33"/>
        <v>0</v>
      </c>
      <c r="T383" s="93">
        <f t="shared" si="34"/>
        <v>0</v>
      </c>
    </row>
    <row r="384" spans="1:20">
      <c r="A384" s="83" t="s">
        <v>93</v>
      </c>
      <c r="B384" s="83">
        <v>1319</v>
      </c>
      <c r="C384" s="83">
        <v>1</v>
      </c>
      <c r="D384" s="84" t="s">
        <v>333</v>
      </c>
      <c r="F384" s="225">
        <v>1146</v>
      </c>
      <c r="G384" s="106">
        <v>41577</v>
      </c>
      <c r="H384" s="65" t="s">
        <v>443</v>
      </c>
      <c r="I384" s="117">
        <v>1322.88</v>
      </c>
      <c r="J384" s="225" t="s">
        <v>444</v>
      </c>
      <c r="L384" s="42" t="s">
        <v>1862</v>
      </c>
      <c r="M384" s="92">
        <v>0.1</v>
      </c>
      <c r="N384" s="93">
        <v>12</v>
      </c>
      <c r="O384" s="93">
        <f>2+12+12+12</f>
        <v>38</v>
      </c>
      <c r="P384" s="93">
        <f t="shared" si="35"/>
        <v>11.024000000000001</v>
      </c>
      <c r="Q384" s="93">
        <f t="shared" si="36"/>
        <v>132.28800000000001</v>
      </c>
      <c r="R384" s="93">
        <f t="shared" si="37"/>
        <v>418.91200000000003</v>
      </c>
      <c r="S384" s="93">
        <f t="shared" si="33"/>
        <v>551.20000000000005</v>
      </c>
      <c r="T384" s="93">
        <f t="shared" si="34"/>
        <v>771.68000000000006</v>
      </c>
    </row>
    <row r="385" spans="1:20" ht="12" hidden="1" customHeight="1">
      <c r="A385" s="83" t="s">
        <v>93</v>
      </c>
      <c r="B385" s="83">
        <v>1320</v>
      </c>
      <c r="C385" s="83">
        <v>1</v>
      </c>
      <c r="D385" s="84" t="s">
        <v>333</v>
      </c>
      <c r="F385" s="225"/>
      <c r="G385" s="85"/>
      <c r="H385" s="42"/>
      <c r="I385" s="93"/>
      <c r="J385" s="225"/>
      <c r="L385" s="42" t="s">
        <v>1862</v>
      </c>
      <c r="M385" s="92">
        <v>0.1</v>
      </c>
      <c r="N385" s="93">
        <v>12</v>
      </c>
      <c r="O385" s="93"/>
      <c r="P385" s="93">
        <f t="shared" si="35"/>
        <v>0</v>
      </c>
      <c r="Q385" s="93">
        <f t="shared" si="36"/>
        <v>0</v>
      </c>
      <c r="R385" s="93">
        <f t="shared" si="37"/>
        <v>0</v>
      </c>
      <c r="S385" s="93">
        <f t="shared" si="33"/>
        <v>0</v>
      </c>
      <c r="T385" s="93">
        <f t="shared" si="34"/>
        <v>0</v>
      </c>
    </row>
    <row r="386" spans="1:20" ht="12" hidden="1" customHeight="1">
      <c r="A386" s="83" t="s">
        <v>93</v>
      </c>
      <c r="B386" s="83">
        <v>1322</v>
      </c>
      <c r="C386" s="65">
        <v>1</v>
      </c>
      <c r="D386" s="42" t="s">
        <v>95</v>
      </c>
      <c r="F386" s="58">
        <v>471</v>
      </c>
      <c r="G386" s="85"/>
      <c r="H386" s="42"/>
      <c r="I386" s="93"/>
      <c r="J386" s="71" t="s">
        <v>356</v>
      </c>
      <c r="M386" s="92">
        <v>0.1</v>
      </c>
      <c r="N386" s="93">
        <v>12</v>
      </c>
      <c r="O386" s="93"/>
      <c r="P386" s="93">
        <f t="shared" si="35"/>
        <v>0</v>
      </c>
      <c r="Q386" s="93">
        <f t="shared" si="36"/>
        <v>0</v>
      </c>
      <c r="R386" s="93">
        <f t="shared" si="37"/>
        <v>0</v>
      </c>
      <c r="S386" s="93">
        <f t="shared" si="33"/>
        <v>0</v>
      </c>
      <c r="T386" s="93">
        <f t="shared" si="34"/>
        <v>0</v>
      </c>
    </row>
    <row r="387" spans="1:20" ht="12" hidden="1" customHeight="1">
      <c r="A387" s="83" t="s">
        <v>93</v>
      </c>
      <c r="B387" s="83">
        <v>1323</v>
      </c>
      <c r="C387" s="65">
        <v>1</v>
      </c>
      <c r="D387" s="42" t="s">
        <v>62</v>
      </c>
      <c r="F387" s="58">
        <v>471</v>
      </c>
      <c r="G387" s="85"/>
      <c r="H387" s="42"/>
      <c r="I387" s="93"/>
      <c r="J387" s="71" t="s">
        <v>356</v>
      </c>
      <c r="M387" s="92">
        <v>0.1</v>
      </c>
      <c r="N387" s="93">
        <v>12</v>
      </c>
      <c r="O387" s="93"/>
      <c r="P387" s="93">
        <f t="shared" si="35"/>
        <v>0</v>
      </c>
      <c r="Q387" s="93">
        <f t="shared" si="36"/>
        <v>0</v>
      </c>
      <c r="R387" s="93">
        <f t="shared" si="37"/>
        <v>0</v>
      </c>
      <c r="S387" s="93">
        <f t="shared" si="33"/>
        <v>0</v>
      </c>
      <c r="T387" s="93">
        <f t="shared" si="34"/>
        <v>0</v>
      </c>
    </row>
    <row r="388" spans="1:20" ht="12" hidden="1" customHeight="1">
      <c r="A388" s="83" t="s">
        <v>93</v>
      </c>
      <c r="B388" s="83">
        <v>1324</v>
      </c>
      <c r="C388" s="65">
        <v>1</v>
      </c>
      <c r="D388" s="42" t="s">
        <v>76</v>
      </c>
      <c r="F388" s="58">
        <v>471</v>
      </c>
      <c r="G388" s="85"/>
      <c r="H388" s="42"/>
      <c r="I388" s="93"/>
      <c r="J388" s="71" t="s">
        <v>356</v>
      </c>
      <c r="M388" s="92">
        <v>0.1</v>
      </c>
      <c r="N388" s="93">
        <v>12</v>
      </c>
      <c r="O388" s="93"/>
      <c r="P388" s="93">
        <f t="shared" si="35"/>
        <v>0</v>
      </c>
      <c r="Q388" s="93">
        <f t="shared" si="36"/>
        <v>0</v>
      </c>
      <c r="R388" s="93">
        <f t="shared" si="37"/>
        <v>0</v>
      </c>
      <c r="S388" s="93">
        <f t="shared" si="33"/>
        <v>0</v>
      </c>
      <c r="T388" s="93">
        <f t="shared" si="34"/>
        <v>0</v>
      </c>
    </row>
    <row r="389" spans="1:20" ht="12" hidden="1" customHeight="1">
      <c r="A389" s="83" t="s">
        <v>93</v>
      </c>
      <c r="B389" s="83">
        <v>1325</v>
      </c>
      <c r="C389" s="65">
        <v>1</v>
      </c>
      <c r="D389" s="42" t="s">
        <v>76</v>
      </c>
      <c r="F389" s="58">
        <v>471</v>
      </c>
      <c r="G389" s="85"/>
      <c r="H389" s="42"/>
      <c r="I389" s="93"/>
      <c r="J389" s="71" t="s">
        <v>356</v>
      </c>
      <c r="M389" s="92">
        <v>0.1</v>
      </c>
      <c r="N389" s="93">
        <v>12</v>
      </c>
      <c r="O389" s="93"/>
      <c r="P389" s="93">
        <f t="shared" si="35"/>
        <v>0</v>
      </c>
      <c r="Q389" s="93">
        <f t="shared" si="36"/>
        <v>0</v>
      </c>
      <c r="R389" s="93">
        <f t="shared" si="37"/>
        <v>0</v>
      </c>
      <c r="S389" s="93">
        <f t="shared" si="33"/>
        <v>0</v>
      </c>
      <c r="T389" s="93">
        <f t="shared" si="34"/>
        <v>0</v>
      </c>
    </row>
    <row r="390" spans="1:20" ht="12" hidden="1" customHeight="1">
      <c r="A390" s="83" t="s">
        <v>93</v>
      </c>
      <c r="B390" s="83">
        <v>1331</v>
      </c>
      <c r="C390" s="65">
        <v>1</v>
      </c>
      <c r="D390" s="42" t="s">
        <v>63</v>
      </c>
      <c r="F390" s="58">
        <v>471</v>
      </c>
      <c r="G390" s="85"/>
      <c r="H390" s="42"/>
      <c r="I390" s="93"/>
      <c r="J390" s="71" t="s">
        <v>356</v>
      </c>
      <c r="M390" s="92">
        <v>0.1</v>
      </c>
      <c r="N390" s="93">
        <v>12</v>
      </c>
      <c r="O390" s="93"/>
      <c r="P390" s="93">
        <f t="shared" si="35"/>
        <v>0</v>
      </c>
      <c r="Q390" s="93">
        <f t="shared" si="36"/>
        <v>0</v>
      </c>
      <c r="R390" s="93">
        <f t="shared" si="37"/>
        <v>0</v>
      </c>
      <c r="S390" s="93">
        <f t="shared" si="33"/>
        <v>0</v>
      </c>
      <c r="T390" s="93">
        <f t="shared" si="34"/>
        <v>0</v>
      </c>
    </row>
    <row r="391" spans="1:20">
      <c r="A391" s="83" t="s">
        <v>93</v>
      </c>
      <c r="B391" s="83">
        <v>1332</v>
      </c>
      <c r="C391" s="65">
        <v>1</v>
      </c>
      <c r="D391" s="42" t="s">
        <v>63</v>
      </c>
      <c r="F391" s="58">
        <v>484</v>
      </c>
      <c r="G391" s="106">
        <v>41215</v>
      </c>
      <c r="H391" s="65">
        <v>46124</v>
      </c>
      <c r="I391" s="64">
        <v>350.01</v>
      </c>
      <c r="J391" s="71" t="s">
        <v>359</v>
      </c>
      <c r="L391" s="42" t="s">
        <v>1862</v>
      </c>
      <c r="M391" s="92">
        <v>0.1</v>
      </c>
      <c r="N391" s="93">
        <v>12</v>
      </c>
      <c r="O391" s="93">
        <f>37+12</f>
        <v>49</v>
      </c>
      <c r="P391" s="93">
        <f t="shared" si="35"/>
        <v>2.91675</v>
      </c>
      <c r="Q391" s="93">
        <f t="shared" si="36"/>
        <v>35.000999999999998</v>
      </c>
      <c r="R391" s="93">
        <f t="shared" si="37"/>
        <v>142.92075</v>
      </c>
      <c r="S391" s="93">
        <f t="shared" si="33"/>
        <v>177.92175</v>
      </c>
      <c r="T391" s="93">
        <f t="shared" si="34"/>
        <v>172.08824999999999</v>
      </c>
    </row>
    <row r="392" spans="1:20">
      <c r="A392" s="83" t="s">
        <v>93</v>
      </c>
      <c r="B392" s="83">
        <v>1333</v>
      </c>
      <c r="C392" s="65">
        <v>1</v>
      </c>
      <c r="D392" s="42" t="s">
        <v>37</v>
      </c>
      <c r="F392" s="58">
        <v>484</v>
      </c>
      <c r="G392" s="106">
        <v>41216</v>
      </c>
      <c r="H392" s="65">
        <v>46124</v>
      </c>
      <c r="I392" s="64">
        <v>130</v>
      </c>
      <c r="J392" s="71" t="s">
        <v>359</v>
      </c>
      <c r="L392" s="42" t="s">
        <v>1862</v>
      </c>
      <c r="M392" s="92">
        <v>0.1</v>
      </c>
      <c r="N392" s="93">
        <v>12</v>
      </c>
      <c r="O392" s="93">
        <v>49</v>
      </c>
      <c r="P392" s="93">
        <f t="shared" si="35"/>
        <v>1.0833333333333333</v>
      </c>
      <c r="Q392" s="93">
        <f t="shared" si="36"/>
        <v>13</v>
      </c>
      <c r="R392" s="93">
        <f t="shared" si="37"/>
        <v>53.083333333333329</v>
      </c>
      <c r="S392" s="93">
        <f t="shared" si="33"/>
        <v>66.083333333333329</v>
      </c>
      <c r="T392" s="93">
        <f t="shared" si="34"/>
        <v>63.916666666666671</v>
      </c>
    </row>
    <row r="393" spans="1:20">
      <c r="A393" s="83" t="s">
        <v>93</v>
      </c>
      <c r="B393" s="83">
        <v>1334</v>
      </c>
      <c r="C393" s="65">
        <v>1</v>
      </c>
      <c r="D393" s="42" t="s">
        <v>37</v>
      </c>
      <c r="F393" s="58">
        <v>484</v>
      </c>
      <c r="G393" s="106">
        <v>41217</v>
      </c>
      <c r="H393" s="65">
        <v>46124</v>
      </c>
      <c r="I393" s="64">
        <v>130</v>
      </c>
      <c r="J393" s="71" t="s">
        <v>359</v>
      </c>
      <c r="L393" s="42" t="s">
        <v>1862</v>
      </c>
      <c r="M393" s="92">
        <v>0.1</v>
      </c>
      <c r="N393" s="93">
        <v>12</v>
      </c>
      <c r="O393" s="93">
        <v>49</v>
      </c>
      <c r="P393" s="93">
        <f t="shared" si="35"/>
        <v>1.0833333333333333</v>
      </c>
      <c r="Q393" s="93">
        <f t="shared" si="36"/>
        <v>13</v>
      </c>
      <c r="R393" s="93">
        <f t="shared" si="37"/>
        <v>53.083333333333329</v>
      </c>
      <c r="S393" s="93">
        <f t="shared" si="33"/>
        <v>66.083333333333329</v>
      </c>
      <c r="T393" s="93">
        <f t="shared" si="34"/>
        <v>63.916666666666671</v>
      </c>
    </row>
    <row r="394" spans="1:20" ht="12" hidden="1" customHeight="1">
      <c r="A394" s="83" t="s">
        <v>93</v>
      </c>
      <c r="B394" s="83">
        <v>1335</v>
      </c>
      <c r="C394" s="65">
        <v>1</v>
      </c>
      <c r="D394" s="42" t="s">
        <v>109</v>
      </c>
      <c r="F394" s="58">
        <v>471</v>
      </c>
      <c r="G394" s="106">
        <v>41208</v>
      </c>
      <c r="H394" s="65" t="s">
        <v>491</v>
      </c>
      <c r="J394" s="71" t="s">
        <v>356</v>
      </c>
      <c r="M394" s="92">
        <v>0.1</v>
      </c>
      <c r="N394" s="93">
        <v>12</v>
      </c>
      <c r="O394" s="93"/>
      <c r="P394" s="93">
        <f t="shared" si="35"/>
        <v>0</v>
      </c>
      <c r="Q394" s="93">
        <f t="shared" si="36"/>
        <v>0</v>
      </c>
      <c r="R394" s="93">
        <f t="shared" si="37"/>
        <v>0</v>
      </c>
      <c r="S394" s="93">
        <f t="shared" si="33"/>
        <v>0</v>
      </c>
      <c r="T394" s="93">
        <f t="shared" si="34"/>
        <v>0</v>
      </c>
    </row>
    <row r="395" spans="1:20" ht="12" hidden="1" customHeight="1">
      <c r="A395" s="83" t="s">
        <v>93</v>
      </c>
      <c r="B395" s="83">
        <v>1336</v>
      </c>
      <c r="C395" s="65">
        <v>1</v>
      </c>
      <c r="D395" s="42" t="s">
        <v>109</v>
      </c>
      <c r="F395" s="58">
        <v>471</v>
      </c>
      <c r="G395" s="106">
        <v>41208</v>
      </c>
      <c r="H395" s="65" t="s">
        <v>491</v>
      </c>
      <c r="J395" s="71" t="s">
        <v>356</v>
      </c>
      <c r="M395" s="92">
        <v>0.1</v>
      </c>
      <c r="N395" s="93">
        <v>12</v>
      </c>
      <c r="O395" s="93"/>
      <c r="P395" s="93">
        <f t="shared" si="35"/>
        <v>0</v>
      </c>
      <c r="Q395" s="93">
        <f t="shared" si="36"/>
        <v>0</v>
      </c>
      <c r="R395" s="93">
        <f t="shared" si="37"/>
        <v>0</v>
      </c>
      <c r="S395" s="93">
        <f t="shared" si="33"/>
        <v>0</v>
      </c>
      <c r="T395" s="93">
        <f t="shared" si="34"/>
        <v>0</v>
      </c>
    </row>
    <row r="396" spans="1:20">
      <c r="A396" s="83" t="s">
        <v>93</v>
      </c>
      <c r="B396" s="83">
        <v>1337</v>
      </c>
      <c r="C396" s="65">
        <v>1</v>
      </c>
      <c r="D396" s="42" t="s">
        <v>74</v>
      </c>
      <c r="F396" s="58">
        <v>484</v>
      </c>
      <c r="G396" s="106">
        <v>41215</v>
      </c>
      <c r="H396" s="65">
        <v>46124</v>
      </c>
      <c r="I396" s="64">
        <v>290</v>
      </c>
      <c r="J396" s="71" t="s">
        <v>359</v>
      </c>
      <c r="L396" s="42" t="s">
        <v>1862</v>
      </c>
      <c r="M396" s="92">
        <v>0.1</v>
      </c>
      <c r="N396" s="93">
        <v>12</v>
      </c>
      <c r="O396" s="93">
        <v>49</v>
      </c>
      <c r="P396" s="93">
        <f t="shared" si="35"/>
        <v>2.4166666666666665</v>
      </c>
      <c r="Q396" s="93">
        <f t="shared" si="36"/>
        <v>29</v>
      </c>
      <c r="R396" s="93">
        <f t="shared" si="37"/>
        <v>118.41666666666666</v>
      </c>
      <c r="S396" s="93">
        <f t="shared" si="33"/>
        <v>147.41666666666666</v>
      </c>
      <c r="T396" s="93">
        <f t="shared" si="34"/>
        <v>142.58333333333334</v>
      </c>
    </row>
    <row r="397" spans="1:20">
      <c r="A397" s="83" t="s">
        <v>93</v>
      </c>
      <c r="B397" s="83">
        <v>1338</v>
      </c>
      <c r="C397" s="65">
        <v>1</v>
      </c>
      <c r="D397" s="42" t="s">
        <v>74</v>
      </c>
      <c r="F397" s="58">
        <v>485</v>
      </c>
      <c r="G397" s="106">
        <v>41216</v>
      </c>
      <c r="H397" s="65">
        <v>46124</v>
      </c>
      <c r="I397" s="64">
        <v>290</v>
      </c>
      <c r="J397" s="71" t="s">
        <v>359</v>
      </c>
      <c r="L397" s="42" t="s">
        <v>1862</v>
      </c>
      <c r="M397" s="92">
        <v>0.1</v>
      </c>
      <c r="N397" s="93">
        <v>12</v>
      </c>
      <c r="O397" s="93">
        <v>49</v>
      </c>
      <c r="P397" s="93">
        <f t="shared" si="35"/>
        <v>2.4166666666666665</v>
      </c>
      <c r="Q397" s="93">
        <f t="shared" si="36"/>
        <v>29</v>
      </c>
      <c r="R397" s="93">
        <f t="shared" si="37"/>
        <v>118.41666666666666</v>
      </c>
      <c r="S397" s="93">
        <f t="shared" si="33"/>
        <v>147.41666666666666</v>
      </c>
      <c r="T397" s="93">
        <f t="shared" si="34"/>
        <v>142.58333333333334</v>
      </c>
    </row>
    <row r="398" spans="1:20">
      <c r="A398" s="83" t="s">
        <v>93</v>
      </c>
      <c r="B398" s="83">
        <v>1339</v>
      </c>
      <c r="C398" s="65">
        <v>1</v>
      </c>
      <c r="D398" s="42" t="s">
        <v>97</v>
      </c>
      <c r="F398" s="58">
        <v>484</v>
      </c>
      <c r="G398" s="106">
        <v>41216</v>
      </c>
      <c r="H398" s="65">
        <v>46124</v>
      </c>
      <c r="I398" s="64">
        <v>150.01</v>
      </c>
      <c r="J398" s="71" t="s">
        <v>359</v>
      </c>
      <c r="L398" s="42" t="s">
        <v>1862</v>
      </c>
      <c r="M398" s="92">
        <v>0.1</v>
      </c>
      <c r="N398" s="93">
        <v>12</v>
      </c>
      <c r="O398" s="93">
        <v>49</v>
      </c>
      <c r="P398" s="93">
        <f t="shared" si="35"/>
        <v>1.2500833333333332</v>
      </c>
      <c r="Q398" s="93">
        <f t="shared" si="36"/>
        <v>15.000999999999998</v>
      </c>
      <c r="R398" s="93">
        <f t="shared" si="37"/>
        <v>61.254083333333327</v>
      </c>
      <c r="S398" s="93">
        <f t="shared" si="33"/>
        <v>76.255083333333317</v>
      </c>
      <c r="T398" s="93">
        <f t="shared" si="34"/>
        <v>73.754916666666674</v>
      </c>
    </row>
    <row r="399" spans="1:20" ht="12" hidden="1" customHeight="1">
      <c r="A399" s="83" t="s">
        <v>93</v>
      </c>
      <c r="B399" s="83">
        <v>1340</v>
      </c>
      <c r="C399" s="65">
        <v>1</v>
      </c>
      <c r="D399" s="42" t="s">
        <v>64</v>
      </c>
      <c r="F399" s="58">
        <v>471</v>
      </c>
      <c r="G399" s="106">
        <v>41208</v>
      </c>
      <c r="H399" s="65" t="s">
        <v>491</v>
      </c>
      <c r="J399" s="71" t="s">
        <v>356</v>
      </c>
      <c r="M399" s="92">
        <v>0.1</v>
      </c>
      <c r="N399" s="93">
        <v>12</v>
      </c>
      <c r="O399" s="93"/>
      <c r="P399" s="93">
        <f t="shared" si="35"/>
        <v>0</v>
      </c>
      <c r="Q399" s="93">
        <f t="shared" si="36"/>
        <v>0</v>
      </c>
      <c r="R399" s="93">
        <f t="shared" si="37"/>
        <v>0</v>
      </c>
      <c r="S399" s="93">
        <f t="shared" si="33"/>
        <v>0</v>
      </c>
      <c r="T399" s="93">
        <f t="shared" si="34"/>
        <v>0</v>
      </c>
    </row>
    <row r="400" spans="1:20" ht="12" hidden="1" customHeight="1">
      <c r="A400" s="83" t="s">
        <v>93</v>
      </c>
      <c r="B400" s="83">
        <v>1341</v>
      </c>
      <c r="C400" s="83">
        <v>1</v>
      </c>
      <c r="D400" s="84" t="s">
        <v>97</v>
      </c>
      <c r="E400" s="87"/>
      <c r="F400" s="90"/>
      <c r="G400" s="98"/>
      <c r="H400" s="99"/>
      <c r="J400" s="91"/>
      <c r="M400" s="92">
        <v>0.1</v>
      </c>
      <c r="N400" s="93">
        <v>12</v>
      </c>
      <c r="O400" s="93"/>
      <c r="P400" s="93">
        <f t="shared" si="35"/>
        <v>0</v>
      </c>
      <c r="Q400" s="93">
        <f t="shared" si="36"/>
        <v>0</v>
      </c>
      <c r="R400" s="93">
        <f t="shared" si="37"/>
        <v>0</v>
      </c>
      <c r="S400" s="93">
        <f t="shared" si="33"/>
        <v>0</v>
      </c>
      <c r="T400" s="93">
        <f t="shared" si="34"/>
        <v>0</v>
      </c>
    </row>
    <row r="401" spans="1:20">
      <c r="A401" s="83" t="s">
        <v>93</v>
      </c>
      <c r="B401" s="83">
        <v>1342</v>
      </c>
      <c r="C401" s="83">
        <v>1</v>
      </c>
      <c r="D401" s="84" t="s">
        <v>342</v>
      </c>
      <c r="G401" s="106">
        <v>41666</v>
      </c>
      <c r="H401" s="65" t="s">
        <v>466</v>
      </c>
      <c r="I401" s="64">
        <v>133.62</v>
      </c>
      <c r="J401" s="225" t="s">
        <v>467</v>
      </c>
      <c r="L401" s="42" t="s">
        <v>1862</v>
      </c>
      <c r="M401" s="92">
        <v>0.1</v>
      </c>
      <c r="N401" s="93">
        <v>12</v>
      </c>
      <c r="O401" s="93">
        <f>11+12+12</f>
        <v>35</v>
      </c>
      <c r="P401" s="93">
        <f t="shared" si="35"/>
        <v>1.1135000000000002</v>
      </c>
      <c r="Q401" s="93">
        <f t="shared" si="36"/>
        <v>13.362000000000002</v>
      </c>
      <c r="R401" s="93">
        <f t="shared" si="37"/>
        <v>38.972500000000004</v>
      </c>
      <c r="S401" s="93">
        <f t="shared" si="33"/>
        <v>52.334500000000006</v>
      </c>
      <c r="T401" s="93">
        <f t="shared" si="34"/>
        <v>81.285499999999999</v>
      </c>
    </row>
    <row r="402" spans="1:20">
      <c r="A402" s="83" t="s">
        <v>93</v>
      </c>
      <c r="B402" s="83">
        <v>1343</v>
      </c>
      <c r="C402" s="83">
        <v>1</v>
      </c>
      <c r="D402" s="84" t="s">
        <v>343</v>
      </c>
      <c r="G402" s="106">
        <v>41667</v>
      </c>
      <c r="H402" s="65" t="s">
        <v>1893</v>
      </c>
      <c r="I402" s="64">
        <v>836.21</v>
      </c>
      <c r="J402" s="225"/>
      <c r="L402" s="42" t="s">
        <v>1862</v>
      </c>
      <c r="M402" s="92">
        <v>0.1</v>
      </c>
      <c r="N402" s="93">
        <v>12</v>
      </c>
      <c r="O402" s="93">
        <f t="shared" ref="O402:O403" si="38">11+12+12</f>
        <v>35</v>
      </c>
      <c r="P402" s="93">
        <f t="shared" si="35"/>
        <v>6.9684166666666671</v>
      </c>
      <c r="Q402" s="93">
        <f t="shared" si="36"/>
        <v>83.621000000000009</v>
      </c>
      <c r="R402" s="93">
        <f t="shared" si="37"/>
        <v>243.89458333333334</v>
      </c>
      <c r="S402" s="93">
        <f t="shared" si="33"/>
        <v>327.51558333333332</v>
      </c>
      <c r="T402" s="93">
        <f t="shared" si="34"/>
        <v>508.69441666666671</v>
      </c>
    </row>
    <row r="403" spans="1:20">
      <c r="A403" s="83" t="s">
        <v>93</v>
      </c>
      <c r="B403" s="83">
        <v>1344</v>
      </c>
      <c r="C403" s="83">
        <v>1</v>
      </c>
      <c r="D403" s="84" t="s">
        <v>344</v>
      </c>
      <c r="G403" s="106">
        <v>41652</v>
      </c>
      <c r="H403" s="65" t="s">
        <v>468</v>
      </c>
      <c r="I403" s="107">
        <v>475</v>
      </c>
      <c r="J403" s="71" t="s">
        <v>467</v>
      </c>
      <c r="L403" s="42" t="s">
        <v>1862</v>
      </c>
      <c r="M403" s="92">
        <v>0.1</v>
      </c>
      <c r="N403" s="93">
        <v>12</v>
      </c>
      <c r="O403" s="93">
        <f t="shared" si="38"/>
        <v>35</v>
      </c>
      <c r="P403" s="93">
        <f t="shared" si="35"/>
        <v>3.9583333333333335</v>
      </c>
      <c r="Q403" s="93">
        <f t="shared" si="36"/>
        <v>47.5</v>
      </c>
      <c r="R403" s="93">
        <f t="shared" si="37"/>
        <v>138.54166666666669</v>
      </c>
      <c r="S403" s="93">
        <f t="shared" si="33"/>
        <v>186.04166666666669</v>
      </c>
      <c r="T403" s="93">
        <f t="shared" si="34"/>
        <v>288.95833333333331</v>
      </c>
    </row>
    <row r="404" spans="1:20">
      <c r="A404" s="99" t="s">
        <v>93</v>
      </c>
      <c r="B404" s="99">
        <v>1345</v>
      </c>
      <c r="C404" s="83">
        <v>1</v>
      </c>
      <c r="D404" s="112" t="s">
        <v>494</v>
      </c>
      <c r="E404" s="58" t="s">
        <v>492</v>
      </c>
      <c r="F404" s="58">
        <v>197</v>
      </c>
      <c r="G404" s="106">
        <v>41924</v>
      </c>
      <c r="H404" s="65" t="s">
        <v>493</v>
      </c>
      <c r="I404" s="64">
        <v>1723.28</v>
      </c>
      <c r="J404" s="71" t="s">
        <v>467</v>
      </c>
      <c r="L404" s="42" t="s">
        <v>1862</v>
      </c>
      <c r="M404" s="92">
        <v>0.1</v>
      </c>
      <c r="N404" s="93">
        <v>12</v>
      </c>
      <c r="O404" s="93">
        <f>2+12+12</f>
        <v>26</v>
      </c>
      <c r="P404" s="93">
        <f t="shared" si="35"/>
        <v>14.360666666666667</v>
      </c>
      <c r="Q404" s="93">
        <f t="shared" si="36"/>
        <v>172.328</v>
      </c>
      <c r="R404" s="93">
        <f t="shared" si="37"/>
        <v>373.37733333333335</v>
      </c>
      <c r="S404" s="93">
        <f t="shared" si="33"/>
        <v>545.70533333333333</v>
      </c>
      <c r="T404" s="93">
        <f t="shared" si="34"/>
        <v>1177.5746666666666</v>
      </c>
    </row>
    <row r="405" spans="1:20">
      <c r="A405" s="83" t="s">
        <v>93</v>
      </c>
      <c r="B405" s="83">
        <v>1346</v>
      </c>
      <c r="C405" s="83">
        <v>1</v>
      </c>
      <c r="D405" s="58" t="s">
        <v>497</v>
      </c>
      <c r="F405" s="224">
        <v>7</v>
      </c>
      <c r="G405" s="106">
        <v>42003</v>
      </c>
      <c r="H405" s="65" t="s">
        <v>1894</v>
      </c>
      <c r="I405" s="64">
        <v>50350</v>
      </c>
      <c r="J405" s="225" t="s">
        <v>496</v>
      </c>
      <c r="L405" s="42" t="s">
        <v>1862</v>
      </c>
      <c r="M405" s="92">
        <v>0.1</v>
      </c>
      <c r="N405" s="93">
        <v>12</v>
      </c>
      <c r="O405" s="93">
        <f>12+12</f>
        <v>24</v>
      </c>
      <c r="P405" s="93">
        <f t="shared" si="35"/>
        <v>419.58333333333331</v>
      </c>
      <c r="Q405" s="93">
        <f t="shared" si="36"/>
        <v>5035</v>
      </c>
      <c r="R405" s="93">
        <f t="shared" si="37"/>
        <v>10070</v>
      </c>
      <c r="S405" s="93">
        <f t="shared" si="33"/>
        <v>15105</v>
      </c>
      <c r="T405" s="93">
        <f t="shared" si="34"/>
        <v>35245</v>
      </c>
    </row>
    <row r="406" spans="1:20" ht="12" hidden="1" customHeight="1">
      <c r="A406" s="99" t="s">
        <v>93</v>
      </c>
      <c r="B406" s="99">
        <v>1347</v>
      </c>
      <c r="C406" s="83">
        <v>1</v>
      </c>
      <c r="D406" s="58" t="s">
        <v>498</v>
      </c>
      <c r="F406" s="224"/>
      <c r="G406" s="85"/>
      <c r="H406" s="65"/>
      <c r="J406" s="225"/>
      <c r="L406" s="42" t="s">
        <v>1862</v>
      </c>
      <c r="M406" s="92">
        <v>0.1</v>
      </c>
      <c r="N406" s="93">
        <v>12</v>
      </c>
      <c r="O406" s="93">
        <f t="shared" ref="O406:O410" si="39">12+12</f>
        <v>24</v>
      </c>
      <c r="P406" s="93">
        <f t="shared" si="35"/>
        <v>0</v>
      </c>
      <c r="Q406" s="93">
        <f t="shared" si="36"/>
        <v>0</v>
      </c>
      <c r="R406" s="93">
        <f t="shared" si="37"/>
        <v>0</v>
      </c>
      <c r="S406" s="93">
        <f t="shared" si="33"/>
        <v>0</v>
      </c>
      <c r="T406" s="93">
        <f t="shared" si="34"/>
        <v>0</v>
      </c>
    </row>
    <row r="407" spans="1:20" ht="12" hidden="1" customHeight="1">
      <c r="A407" s="83" t="s">
        <v>93</v>
      </c>
      <c r="B407" s="83">
        <v>1348</v>
      </c>
      <c r="C407" s="83">
        <v>1</v>
      </c>
      <c r="D407" s="58" t="s">
        <v>499</v>
      </c>
      <c r="F407" s="224"/>
      <c r="G407" s="85"/>
      <c r="H407" s="65"/>
      <c r="J407" s="225"/>
      <c r="L407" s="42" t="s">
        <v>1862</v>
      </c>
      <c r="M407" s="92">
        <v>0.1</v>
      </c>
      <c r="N407" s="93">
        <v>12</v>
      </c>
      <c r="O407" s="93">
        <f t="shared" si="39"/>
        <v>24</v>
      </c>
      <c r="P407" s="93">
        <f t="shared" si="35"/>
        <v>0</v>
      </c>
      <c r="Q407" s="93">
        <f t="shared" si="36"/>
        <v>0</v>
      </c>
      <c r="R407" s="93">
        <f t="shared" si="37"/>
        <v>0</v>
      </c>
      <c r="S407" s="93">
        <f t="shared" ref="S407:S470" si="40">+R407+Q407</f>
        <v>0</v>
      </c>
      <c r="T407" s="93">
        <f t="shared" ref="T407:T470" si="41">+I407-S407</f>
        <v>0</v>
      </c>
    </row>
    <row r="408" spans="1:20" ht="12" hidden="1" customHeight="1">
      <c r="A408" s="99" t="s">
        <v>93</v>
      </c>
      <c r="B408" s="99">
        <v>1349</v>
      </c>
      <c r="C408" s="83">
        <v>1</v>
      </c>
      <c r="D408" s="58" t="s">
        <v>500</v>
      </c>
      <c r="F408" s="224"/>
      <c r="G408" s="85"/>
      <c r="H408" s="65"/>
      <c r="J408" s="225"/>
      <c r="L408" s="42" t="s">
        <v>1862</v>
      </c>
      <c r="M408" s="92">
        <v>0.1</v>
      </c>
      <c r="N408" s="93">
        <v>12</v>
      </c>
      <c r="O408" s="93">
        <f t="shared" si="39"/>
        <v>24</v>
      </c>
      <c r="P408" s="93">
        <f t="shared" ref="P408:P471" si="42">+I408*M408/12</f>
        <v>0</v>
      </c>
      <c r="Q408" s="93">
        <f t="shared" ref="Q408:Q471" si="43">+P408*N408</f>
        <v>0</v>
      </c>
      <c r="R408" s="93">
        <f t="shared" ref="R408:R471" si="44">+P408*O408</f>
        <v>0</v>
      </c>
      <c r="S408" s="93">
        <f t="shared" si="40"/>
        <v>0</v>
      </c>
      <c r="T408" s="93">
        <f t="shared" si="41"/>
        <v>0</v>
      </c>
    </row>
    <row r="409" spans="1:20" ht="12" hidden="1" customHeight="1">
      <c r="A409" s="83" t="s">
        <v>93</v>
      </c>
      <c r="B409" s="83">
        <v>1350</v>
      </c>
      <c r="C409" s="83">
        <v>1</v>
      </c>
      <c r="D409" s="58" t="s">
        <v>501</v>
      </c>
      <c r="F409" s="224"/>
      <c r="G409" s="85"/>
      <c r="H409" s="65"/>
      <c r="J409" s="225"/>
      <c r="L409" s="42" t="s">
        <v>1862</v>
      </c>
      <c r="M409" s="92">
        <v>0.1</v>
      </c>
      <c r="N409" s="93">
        <v>12</v>
      </c>
      <c r="O409" s="93">
        <f t="shared" si="39"/>
        <v>24</v>
      </c>
      <c r="P409" s="93">
        <f t="shared" si="42"/>
        <v>0</v>
      </c>
      <c r="Q409" s="93">
        <f t="shared" si="43"/>
        <v>0</v>
      </c>
      <c r="R409" s="93">
        <f t="shared" si="44"/>
        <v>0</v>
      </c>
      <c r="S409" s="93">
        <f t="shared" si="40"/>
        <v>0</v>
      </c>
      <c r="T409" s="93">
        <f t="shared" si="41"/>
        <v>0</v>
      </c>
    </row>
    <row r="410" spans="1:20">
      <c r="A410" s="99" t="s">
        <v>93</v>
      </c>
      <c r="B410" s="99">
        <v>1351</v>
      </c>
      <c r="C410" s="83">
        <v>1</v>
      </c>
      <c r="D410" s="58" t="s">
        <v>507</v>
      </c>
      <c r="F410" s="224">
        <v>7</v>
      </c>
      <c r="G410" s="106">
        <v>42003</v>
      </c>
      <c r="H410" s="65" t="s">
        <v>1894</v>
      </c>
      <c r="I410" s="64">
        <v>22235</v>
      </c>
      <c r="J410" s="225" t="s">
        <v>496</v>
      </c>
      <c r="L410" s="42" t="s">
        <v>1862</v>
      </c>
      <c r="M410" s="92">
        <v>0.1</v>
      </c>
      <c r="N410" s="93">
        <v>12</v>
      </c>
      <c r="O410" s="93">
        <f t="shared" si="39"/>
        <v>24</v>
      </c>
      <c r="P410" s="93">
        <f t="shared" si="42"/>
        <v>185.29166666666666</v>
      </c>
      <c r="Q410" s="93">
        <f t="shared" si="43"/>
        <v>2223.5</v>
      </c>
      <c r="R410" s="93">
        <f t="shared" si="44"/>
        <v>4447</v>
      </c>
      <c r="S410" s="93">
        <f t="shared" si="40"/>
        <v>6670.5</v>
      </c>
      <c r="T410" s="93">
        <f t="shared" si="41"/>
        <v>15564.5</v>
      </c>
    </row>
    <row r="411" spans="1:20" ht="12" hidden="1" customHeight="1">
      <c r="A411" s="83" t="s">
        <v>93</v>
      </c>
      <c r="B411" s="83">
        <v>1352</v>
      </c>
      <c r="C411" s="83">
        <v>1</v>
      </c>
      <c r="D411" s="58" t="s">
        <v>508</v>
      </c>
      <c r="F411" s="224"/>
      <c r="G411" s="85"/>
      <c r="H411" s="65"/>
      <c r="J411" s="225"/>
      <c r="L411" s="42" t="s">
        <v>1862</v>
      </c>
      <c r="M411" s="92">
        <v>0.1</v>
      </c>
      <c r="N411" s="93">
        <v>12</v>
      </c>
      <c r="O411" s="93"/>
      <c r="P411" s="93">
        <f t="shared" si="42"/>
        <v>0</v>
      </c>
      <c r="Q411" s="93">
        <f t="shared" si="43"/>
        <v>0</v>
      </c>
      <c r="R411" s="93">
        <f t="shared" si="44"/>
        <v>0</v>
      </c>
      <c r="S411" s="93">
        <f t="shared" si="40"/>
        <v>0</v>
      </c>
      <c r="T411" s="93">
        <f t="shared" si="41"/>
        <v>0</v>
      </c>
    </row>
    <row r="412" spans="1:20" ht="12" hidden="1" customHeight="1">
      <c r="A412" s="99" t="s">
        <v>93</v>
      </c>
      <c r="B412" s="99">
        <v>1353</v>
      </c>
      <c r="C412" s="83">
        <v>1</v>
      </c>
      <c r="D412" s="58" t="s">
        <v>509</v>
      </c>
      <c r="F412" s="224"/>
      <c r="G412" s="85"/>
      <c r="H412" s="65"/>
      <c r="J412" s="225"/>
      <c r="L412" s="42" t="s">
        <v>1862</v>
      </c>
      <c r="M412" s="92">
        <v>0.1</v>
      </c>
      <c r="N412" s="93">
        <v>12</v>
      </c>
      <c r="O412" s="93"/>
      <c r="P412" s="93">
        <f t="shared" si="42"/>
        <v>0</v>
      </c>
      <c r="Q412" s="93">
        <f t="shared" si="43"/>
        <v>0</v>
      </c>
      <c r="R412" s="93">
        <f t="shared" si="44"/>
        <v>0</v>
      </c>
      <c r="S412" s="93">
        <f t="shared" si="40"/>
        <v>0</v>
      </c>
      <c r="T412" s="93">
        <f t="shared" si="41"/>
        <v>0</v>
      </c>
    </row>
    <row r="413" spans="1:20" ht="12" hidden="1" customHeight="1">
      <c r="A413" s="83" t="s">
        <v>93</v>
      </c>
      <c r="B413" s="83">
        <v>1354</v>
      </c>
      <c r="C413" s="83">
        <v>1</v>
      </c>
      <c r="D413" s="58" t="s">
        <v>510</v>
      </c>
      <c r="F413" s="224"/>
      <c r="G413" s="85"/>
      <c r="H413" s="65"/>
      <c r="J413" s="225"/>
      <c r="L413" s="42" t="s">
        <v>1862</v>
      </c>
      <c r="M413" s="92">
        <v>0.1</v>
      </c>
      <c r="N413" s="93">
        <v>12</v>
      </c>
      <c r="O413" s="93"/>
      <c r="P413" s="93">
        <f t="shared" si="42"/>
        <v>0</v>
      </c>
      <c r="Q413" s="93">
        <f t="shared" si="43"/>
        <v>0</v>
      </c>
      <c r="R413" s="93">
        <f t="shared" si="44"/>
        <v>0</v>
      </c>
      <c r="S413" s="93">
        <f t="shared" si="40"/>
        <v>0</v>
      </c>
      <c r="T413" s="93">
        <f t="shared" si="41"/>
        <v>0</v>
      </c>
    </row>
    <row r="414" spans="1:20" ht="12" hidden="1" customHeight="1">
      <c r="A414" s="99" t="s">
        <v>93</v>
      </c>
      <c r="B414" s="99">
        <v>1355</v>
      </c>
      <c r="C414" s="83">
        <v>1</v>
      </c>
      <c r="D414" s="58" t="s">
        <v>511</v>
      </c>
      <c r="F414" s="224"/>
      <c r="G414" s="85"/>
      <c r="H414" s="65"/>
      <c r="J414" s="225"/>
      <c r="L414" s="42" t="s">
        <v>1862</v>
      </c>
      <c r="M414" s="92">
        <v>0.1</v>
      </c>
      <c r="N414" s="93">
        <v>12</v>
      </c>
      <c r="O414" s="93"/>
      <c r="P414" s="93">
        <f t="shared" si="42"/>
        <v>0</v>
      </c>
      <c r="Q414" s="93">
        <f t="shared" si="43"/>
        <v>0</v>
      </c>
      <c r="R414" s="93">
        <f t="shared" si="44"/>
        <v>0</v>
      </c>
      <c r="S414" s="93">
        <f t="shared" si="40"/>
        <v>0</v>
      </c>
      <c r="T414" s="93">
        <f t="shared" si="41"/>
        <v>0</v>
      </c>
    </row>
    <row r="415" spans="1:20">
      <c r="A415" s="83" t="s">
        <v>93</v>
      </c>
      <c r="B415" s="83">
        <v>1356</v>
      </c>
      <c r="C415" s="83">
        <v>1</v>
      </c>
      <c r="D415" s="58" t="s">
        <v>502</v>
      </c>
      <c r="E415" s="224" t="s">
        <v>506</v>
      </c>
      <c r="F415" s="224">
        <v>7</v>
      </c>
      <c r="G415" s="106">
        <v>42025</v>
      </c>
      <c r="H415" s="65" t="s">
        <v>1895</v>
      </c>
      <c r="I415" s="64">
        <v>484880</v>
      </c>
      <c r="J415" s="224" t="s">
        <v>496</v>
      </c>
      <c r="L415" s="42" t="s">
        <v>1862</v>
      </c>
      <c r="M415" s="92">
        <v>0.1</v>
      </c>
      <c r="N415" s="93">
        <v>12</v>
      </c>
      <c r="O415" s="93">
        <f>11+12</f>
        <v>23</v>
      </c>
      <c r="P415" s="93">
        <f t="shared" si="42"/>
        <v>4040.6666666666665</v>
      </c>
      <c r="Q415" s="93">
        <f t="shared" si="43"/>
        <v>48488</v>
      </c>
      <c r="R415" s="93">
        <f t="shared" si="44"/>
        <v>92935.333333333328</v>
      </c>
      <c r="S415" s="93">
        <f t="shared" si="40"/>
        <v>141423.33333333331</v>
      </c>
      <c r="T415" s="93">
        <f t="shared" si="41"/>
        <v>343456.66666666669</v>
      </c>
    </row>
    <row r="416" spans="1:20" ht="12" hidden="1" customHeight="1">
      <c r="A416" s="99" t="s">
        <v>93</v>
      </c>
      <c r="B416" s="99">
        <v>1357</v>
      </c>
      <c r="C416" s="83">
        <v>1</v>
      </c>
      <c r="D416" s="58" t="s">
        <v>503</v>
      </c>
      <c r="E416" s="224"/>
      <c r="F416" s="224"/>
      <c r="G416" s="85"/>
      <c r="H416" s="65"/>
      <c r="J416" s="224"/>
      <c r="L416" s="42" t="s">
        <v>1862</v>
      </c>
      <c r="M416" s="92">
        <v>0.1</v>
      </c>
      <c r="N416" s="93">
        <v>12</v>
      </c>
      <c r="O416" s="93"/>
      <c r="P416" s="93">
        <f t="shared" si="42"/>
        <v>0</v>
      </c>
      <c r="Q416" s="93">
        <f t="shared" si="43"/>
        <v>0</v>
      </c>
      <c r="R416" s="93">
        <f t="shared" si="44"/>
        <v>0</v>
      </c>
      <c r="S416" s="93">
        <f t="shared" si="40"/>
        <v>0</v>
      </c>
      <c r="T416" s="93">
        <f t="shared" si="41"/>
        <v>0</v>
      </c>
    </row>
    <row r="417" spans="1:20" ht="12" hidden="1" customHeight="1">
      <c r="A417" s="83" t="s">
        <v>93</v>
      </c>
      <c r="B417" s="83">
        <v>1358</v>
      </c>
      <c r="C417" s="83">
        <v>1</v>
      </c>
      <c r="D417" s="58" t="s">
        <v>504</v>
      </c>
      <c r="E417" s="224"/>
      <c r="F417" s="224"/>
      <c r="G417" s="85"/>
      <c r="H417" s="65"/>
      <c r="J417" s="224"/>
      <c r="L417" s="42" t="s">
        <v>1862</v>
      </c>
      <c r="M417" s="92">
        <v>0.1</v>
      </c>
      <c r="N417" s="93">
        <v>12</v>
      </c>
      <c r="O417" s="93"/>
      <c r="P417" s="93">
        <f t="shared" si="42"/>
        <v>0</v>
      </c>
      <c r="Q417" s="93">
        <f t="shared" si="43"/>
        <v>0</v>
      </c>
      <c r="R417" s="93">
        <f t="shared" si="44"/>
        <v>0</v>
      </c>
      <c r="S417" s="93">
        <f t="shared" si="40"/>
        <v>0</v>
      </c>
      <c r="T417" s="93">
        <f t="shared" si="41"/>
        <v>0</v>
      </c>
    </row>
    <row r="418" spans="1:20" ht="12" hidden="1" customHeight="1">
      <c r="A418" s="99" t="s">
        <v>93</v>
      </c>
      <c r="B418" s="99">
        <v>1359</v>
      </c>
      <c r="C418" s="83">
        <v>1</v>
      </c>
      <c r="D418" s="58" t="s">
        <v>505</v>
      </c>
      <c r="E418" s="224"/>
      <c r="F418" s="224"/>
      <c r="G418" s="85"/>
      <c r="H418" s="65"/>
      <c r="J418" s="224"/>
      <c r="L418" s="42" t="s">
        <v>1862</v>
      </c>
      <c r="M418" s="92">
        <v>0.1</v>
      </c>
      <c r="N418" s="93">
        <v>12</v>
      </c>
      <c r="O418" s="93"/>
      <c r="P418" s="93">
        <f t="shared" si="42"/>
        <v>0</v>
      </c>
      <c r="Q418" s="93">
        <f t="shared" si="43"/>
        <v>0</v>
      </c>
      <c r="R418" s="93">
        <f t="shared" si="44"/>
        <v>0</v>
      </c>
      <c r="S418" s="93">
        <f t="shared" si="40"/>
        <v>0</v>
      </c>
      <c r="T418" s="93">
        <f t="shared" si="41"/>
        <v>0</v>
      </c>
    </row>
    <row r="419" spans="1:20">
      <c r="A419" s="99" t="s">
        <v>93</v>
      </c>
      <c r="B419" s="99">
        <v>1360</v>
      </c>
      <c r="C419" s="83">
        <v>1</v>
      </c>
      <c r="D419" s="58" t="s">
        <v>512</v>
      </c>
      <c r="F419" s="113"/>
      <c r="G419" s="114">
        <v>42160</v>
      </c>
      <c r="H419" s="65">
        <v>100116</v>
      </c>
      <c r="I419" s="115">
        <v>62</v>
      </c>
      <c r="J419" s="116" t="s">
        <v>536</v>
      </c>
      <c r="L419" s="42" t="s">
        <v>1862</v>
      </c>
      <c r="M419" s="92">
        <v>0.1</v>
      </c>
      <c r="N419" s="93">
        <v>12</v>
      </c>
      <c r="O419" s="93">
        <f>7+12</f>
        <v>19</v>
      </c>
      <c r="P419" s="93">
        <f t="shared" si="42"/>
        <v>0.51666666666666672</v>
      </c>
      <c r="Q419" s="93">
        <f t="shared" si="43"/>
        <v>6.2000000000000011</v>
      </c>
      <c r="R419" s="93">
        <f t="shared" si="44"/>
        <v>9.8166666666666682</v>
      </c>
      <c r="S419" s="93">
        <f t="shared" si="40"/>
        <v>16.016666666666669</v>
      </c>
      <c r="T419" s="93">
        <f t="shared" si="41"/>
        <v>45.983333333333334</v>
      </c>
    </row>
    <row r="420" spans="1:20">
      <c r="A420" s="99" t="s">
        <v>93</v>
      </c>
      <c r="B420" s="99">
        <v>1361</v>
      </c>
      <c r="C420" s="83">
        <v>1</v>
      </c>
      <c r="D420" s="58" t="s">
        <v>513</v>
      </c>
      <c r="F420" s="113">
        <v>351</v>
      </c>
      <c r="G420" s="114">
        <v>42034</v>
      </c>
      <c r="H420" s="113" t="s">
        <v>514</v>
      </c>
      <c r="I420" s="115">
        <v>54.99</v>
      </c>
      <c r="J420" s="116" t="s">
        <v>536</v>
      </c>
      <c r="L420" s="42" t="s">
        <v>1862</v>
      </c>
      <c r="M420" s="92">
        <v>0.1</v>
      </c>
      <c r="N420" s="93">
        <v>12</v>
      </c>
      <c r="O420" s="93">
        <f>11+12</f>
        <v>23</v>
      </c>
      <c r="P420" s="93">
        <f t="shared" si="42"/>
        <v>0.45825000000000005</v>
      </c>
      <c r="Q420" s="93">
        <f t="shared" si="43"/>
        <v>5.4990000000000006</v>
      </c>
      <c r="R420" s="93">
        <f t="shared" si="44"/>
        <v>10.539750000000002</v>
      </c>
      <c r="S420" s="93">
        <f t="shared" si="40"/>
        <v>16.03875</v>
      </c>
      <c r="T420" s="93">
        <f t="shared" si="41"/>
        <v>38.951250000000002</v>
      </c>
    </row>
    <row r="421" spans="1:20">
      <c r="A421" s="99" t="s">
        <v>93</v>
      </c>
      <c r="B421" s="99">
        <v>1362</v>
      </c>
      <c r="C421" s="83">
        <v>1</v>
      </c>
      <c r="D421" s="58" t="s">
        <v>515</v>
      </c>
      <c r="F421" s="113">
        <v>351</v>
      </c>
      <c r="G421" s="114">
        <v>42034</v>
      </c>
      <c r="H421" s="113" t="s">
        <v>514</v>
      </c>
      <c r="I421" s="115">
        <v>114</v>
      </c>
      <c r="J421" s="116" t="s">
        <v>536</v>
      </c>
      <c r="L421" s="42" t="s">
        <v>1862</v>
      </c>
      <c r="M421" s="92">
        <v>0.1</v>
      </c>
      <c r="N421" s="93">
        <v>12</v>
      </c>
      <c r="O421" s="93">
        <f t="shared" ref="O421" si="45">11+12</f>
        <v>23</v>
      </c>
      <c r="P421" s="93">
        <f t="shared" si="42"/>
        <v>0.95000000000000007</v>
      </c>
      <c r="Q421" s="93">
        <f t="shared" si="43"/>
        <v>11.4</v>
      </c>
      <c r="R421" s="93">
        <f t="shared" si="44"/>
        <v>21.85</v>
      </c>
      <c r="S421" s="93">
        <f t="shared" si="40"/>
        <v>33.25</v>
      </c>
      <c r="T421" s="93">
        <f t="shared" si="41"/>
        <v>80.75</v>
      </c>
    </row>
    <row r="422" spans="1:20">
      <c r="A422" s="99" t="s">
        <v>93</v>
      </c>
      <c r="B422" s="99">
        <v>1363</v>
      </c>
      <c r="C422" s="83">
        <v>1</v>
      </c>
      <c r="D422" s="58" t="s">
        <v>516</v>
      </c>
      <c r="F422" s="113">
        <v>337</v>
      </c>
      <c r="G422" s="114">
        <v>42053</v>
      </c>
      <c r="H422" s="113" t="s">
        <v>517</v>
      </c>
      <c r="I422" s="115">
        <v>25.05</v>
      </c>
      <c r="J422" s="116" t="s">
        <v>536</v>
      </c>
      <c r="K422" s="116"/>
      <c r="L422" s="42" t="s">
        <v>1862</v>
      </c>
      <c r="M422" s="92">
        <v>0.1</v>
      </c>
      <c r="N422" s="93">
        <v>12</v>
      </c>
      <c r="O422" s="93">
        <f t="shared" ref="O422:O436" si="46">10+12</f>
        <v>22</v>
      </c>
      <c r="P422" s="93">
        <f t="shared" si="42"/>
        <v>0.20875000000000002</v>
      </c>
      <c r="Q422" s="93">
        <f t="shared" si="43"/>
        <v>2.5050000000000003</v>
      </c>
      <c r="R422" s="93">
        <f t="shared" si="44"/>
        <v>4.5925000000000002</v>
      </c>
      <c r="S422" s="93">
        <f t="shared" si="40"/>
        <v>7.0975000000000001</v>
      </c>
      <c r="T422" s="93">
        <f t="shared" si="41"/>
        <v>17.952500000000001</v>
      </c>
    </row>
    <row r="423" spans="1:20">
      <c r="A423" s="99" t="s">
        <v>93</v>
      </c>
      <c r="B423" s="99">
        <v>1364</v>
      </c>
      <c r="C423" s="83">
        <v>1</v>
      </c>
      <c r="D423" s="58" t="s">
        <v>518</v>
      </c>
      <c r="F423" s="113">
        <v>337</v>
      </c>
      <c r="G423" s="114">
        <v>42053</v>
      </c>
      <c r="H423" s="113" t="s">
        <v>519</v>
      </c>
      <c r="I423" s="115">
        <v>45.93</v>
      </c>
      <c r="J423" s="116" t="s">
        <v>536</v>
      </c>
      <c r="L423" s="42" t="s">
        <v>1862</v>
      </c>
      <c r="M423" s="92">
        <v>0.1</v>
      </c>
      <c r="N423" s="93">
        <v>12</v>
      </c>
      <c r="O423" s="93">
        <f t="shared" si="46"/>
        <v>22</v>
      </c>
      <c r="P423" s="93">
        <f t="shared" si="42"/>
        <v>0.38274999999999998</v>
      </c>
      <c r="Q423" s="93">
        <f t="shared" si="43"/>
        <v>4.593</v>
      </c>
      <c r="R423" s="93">
        <f t="shared" si="44"/>
        <v>8.4204999999999988</v>
      </c>
      <c r="S423" s="93">
        <f t="shared" si="40"/>
        <v>13.013499999999999</v>
      </c>
      <c r="T423" s="93">
        <f t="shared" si="41"/>
        <v>32.916499999999999</v>
      </c>
    </row>
    <row r="424" spans="1:20">
      <c r="A424" s="99" t="s">
        <v>93</v>
      </c>
      <c r="B424" s="99">
        <v>1365</v>
      </c>
      <c r="C424" s="83">
        <v>1</v>
      </c>
      <c r="D424" s="58" t="s">
        <v>520</v>
      </c>
      <c r="F424" s="113">
        <v>337</v>
      </c>
      <c r="G424" s="114">
        <v>42058</v>
      </c>
      <c r="H424" s="113" t="s">
        <v>521</v>
      </c>
      <c r="I424" s="115">
        <v>227.99</v>
      </c>
      <c r="J424" s="116" t="s">
        <v>536</v>
      </c>
      <c r="L424" s="42" t="s">
        <v>1862</v>
      </c>
      <c r="M424" s="92">
        <v>0.1</v>
      </c>
      <c r="N424" s="93">
        <v>12</v>
      </c>
      <c r="O424" s="93">
        <f t="shared" si="46"/>
        <v>22</v>
      </c>
      <c r="P424" s="93">
        <f t="shared" si="42"/>
        <v>1.8999166666666669</v>
      </c>
      <c r="Q424" s="93">
        <f t="shared" si="43"/>
        <v>22.799000000000003</v>
      </c>
      <c r="R424" s="93">
        <f t="shared" si="44"/>
        <v>41.798166666666674</v>
      </c>
      <c r="S424" s="93">
        <f t="shared" si="40"/>
        <v>64.597166666666681</v>
      </c>
      <c r="T424" s="93">
        <f t="shared" si="41"/>
        <v>163.39283333333333</v>
      </c>
    </row>
    <row r="425" spans="1:20">
      <c r="A425" s="99" t="s">
        <v>93</v>
      </c>
      <c r="B425" s="99">
        <v>1366</v>
      </c>
      <c r="C425" s="83">
        <v>1</v>
      </c>
      <c r="D425" s="58" t="s">
        <v>520</v>
      </c>
      <c r="F425" s="113">
        <v>337</v>
      </c>
      <c r="G425" s="114">
        <v>42058</v>
      </c>
      <c r="H425" s="113" t="s">
        <v>521</v>
      </c>
      <c r="I425" s="115">
        <v>227.99</v>
      </c>
      <c r="J425" s="116" t="s">
        <v>536</v>
      </c>
      <c r="L425" s="42" t="s">
        <v>1862</v>
      </c>
      <c r="M425" s="92">
        <v>0.1</v>
      </c>
      <c r="N425" s="93">
        <v>12</v>
      </c>
      <c r="O425" s="93">
        <f t="shared" si="46"/>
        <v>22</v>
      </c>
      <c r="P425" s="93">
        <f t="shared" si="42"/>
        <v>1.8999166666666669</v>
      </c>
      <c r="Q425" s="93">
        <f t="shared" si="43"/>
        <v>22.799000000000003</v>
      </c>
      <c r="R425" s="93">
        <f t="shared" si="44"/>
        <v>41.798166666666674</v>
      </c>
      <c r="S425" s="93">
        <f t="shared" si="40"/>
        <v>64.597166666666681</v>
      </c>
      <c r="T425" s="93">
        <f t="shared" si="41"/>
        <v>163.39283333333333</v>
      </c>
    </row>
    <row r="426" spans="1:20">
      <c r="A426" s="99" t="s">
        <v>93</v>
      </c>
      <c r="B426" s="99">
        <v>1367</v>
      </c>
      <c r="C426" s="83">
        <v>1</v>
      </c>
      <c r="D426" s="58" t="s">
        <v>546</v>
      </c>
      <c r="F426" s="113">
        <v>337</v>
      </c>
      <c r="G426" s="114">
        <v>42058</v>
      </c>
      <c r="H426" s="113" t="s">
        <v>521</v>
      </c>
      <c r="I426" s="115">
        <v>29.92</v>
      </c>
      <c r="J426" s="116" t="s">
        <v>536</v>
      </c>
      <c r="L426" s="42" t="s">
        <v>1862</v>
      </c>
      <c r="M426" s="92">
        <v>0.1</v>
      </c>
      <c r="N426" s="93">
        <v>12</v>
      </c>
      <c r="O426" s="93">
        <f t="shared" si="46"/>
        <v>22</v>
      </c>
      <c r="P426" s="93">
        <f t="shared" si="42"/>
        <v>0.24933333333333338</v>
      </c>
      <c r="Q426" s="93">
        <f t="shared" si="43"/>
        <v>2.9920000000000004</v>
      </c>
      <c r="R426" s="93">
        <f t="shared" si="44"/>
        <v>5.4853333333333341</v>
      </c>
      <c r="S426" s="93">
        <f t="shared" si="40"/>
        <v>8.4773333333333341</v>
      </c>
      <c r="T426" s="93">
        <f t="shared" si="41"/>
        <v>21.442666666666668</v>
      </c>
    </row>
    <row r="427" spans="1:20">
      <c r="A427" s="99" t="s">
        <v>93</v>
      </c>
      <c r="B427" s="99">
        <v>1368</v>
      </c>
      <c r="C427" s="83">
        <v>1</v>
      </c>
      <c r="D427" s="58" t="s">
        <v>546</v>
      </c>
      <c r="F427" s="113">
        <v>337</v>
      </c>
      <c r="G427" s="114">
        <v>42058</v>
      </c>
      <c r="H427" s="113" t="s">
        <v>521</v>
      </c>
      <c r="I427" s="115">
        <v>29.92</v>
      </c>
      <c r="J427" s="116" t="s">
        <v>536</v>
      </c>
      <c r="L427" s="42" t="s">
        <v>1862</v>
      </c>
      <c r="M427" s="92">
        <v>0.1</v>
      </c>
      <c r="N427" s="93">
        <v>12</v>
      </c>
      <c r="O427" s="93">
        <f t="shared" si="46"/>
        <v>22</v>
      </c>
      <c r="P427" s="93">
        <f t="shared" si="42"/>
        <v>0.24933333333333338</v>
      </c>
      <c r="Q427" s="93">
        <f t="shared" si="43"/>
        <v>2.9920000000000004</v>
      </c>
      <c r="R427" s="93">
        <f t="shared" si="44"/>
        <v>5.4853333333333341</v>
      </c>
      <c r="S427" s="93">
        <f t="shared" si="40"/>
        <v>8.4773333333333341</v>
      </c>
      <c r="T427" s="93">
        <f t="shared" si="41"/>
        <v>21.442666666666668</v>
      </c>
    </row>
    <row r="428" spans="1:20">
      <c r="A428" s="99" t="s">
        <v>93</v>
      </c>
      <c r="B428" s="99">
        <v>1369</v>
      </c>
      <c r="C428" s="83">
        <v>1</v>
      </c>
      <c r="D428" s="58" t="s">
        <v>522</v>
      </c>
      <c r="F428" s="113">
        <v>337</v>
      </c>
      <c r="G428" s="114">
        <v>42058</v>
      </c>
      <c r="H428" s="113" t="s">
        <v>521</v>
      </c>
      <c r="I428" s="115">
        <v>332</v>
      </c>
      <c r="J428" s="116" t="s">
        <v>536</v>
      </c>
      <c r="L428" s="42" t="s">
        <v>1862</v>
      </c>
      <c r="M428" s="92">
        <v>0.1</v>
      </c>
      <c r="N428" s="93">
        <v>12</v>
      </c>
      <c r="O428" s="93">
        <f t="shared" si="46"/>
        <v>22</v>
      </c>
      <c r="P428" s="93">
        <f t="shared" si="42"/>
        <v>2.7666666666666671</v>
      </c>
      <c r="Q428" s="93">
        <f t="shared" si="43"/>
        <v>33.200000000000003</v>
      </c>
      <c r="R428" s="93">
        <f t="shared" si="44"/>
        <v>60.866666666666674</v>
      </c>
      <c r="S428" s="93">
        <f t="shared" si="40"/>
        <v>94.066666666666677</v>
      </c>
      <c r="T428" s="93">
        <f t="shared" si="41"/>
        <v>237.93333333333334</v>
      </c>
    </row>
    <row r="429" spans="1:20">
      <c r="A429" s="99" t="s">
        <v>93</v>
      </c>
      <c r="B429" s="99">
        <v>1370</v>
      </c>
      <c r="C429" s="83">
        <v>1</v>
      </c>
      <c r="D429" s="58" t="s">
        <v>524</v>
      </c>
      <c r="F429" s="113">
        <v>337</v>
      </c>
      <c r="G429" s="114">
        <v>42058</v>
      </c>
      <c r="H429" s="113" t="s">
        <v>521</v>
      </c>
      <c r="I429" s="115">
        <v>385</v>
      </c>
      <c r="J429" s="116" t="s">
        <v>536</v>
      </c>
      <c r="L429" s="42" t="s">
        <v>1862</v>
      </c>
      <c r="M429" s="92">
        <v>0.1</v>
      </c>
      <c r="N429" s="93">
        <v>12</v>
      </c>
      <c r="O429" s="93">
        <f t="shared" si="46"/>
        <v>22</v>
      </c>
      <c r="P429" s="93">
        <f t="shared" si="42"/>
        <v>3.2083333333333335</v>
      </c>
      <c r="Q429" s="93">
        <f t="shared" si="43"/>
        <v>38.5</v>
      </c>
      <c r="R429" s="93">
        <f t="shared" si="44"/>
        <v>70.583333333333343</v>
      </c>
      <c r="S429" s="93">
        <f t="shared" si="40"/>
        <v>109.08333333333334</v>
      </c>
      <c r="T429" s="93">
        <f t="shared" si="41"/>
        <v>275.91666666666663</v>
      </c>
    </row>
    <row r="430" spans="1:20">
      <c r="A430" s="99" t="s">
        <v>93</v>
      </c>
      <c r="B430" s="99">
        <v>1371</v>
      </c>
      <c r="C430" s="83">
        <v>1</v>
      </c>
      <c r="D430" s="58" t="s">
        <v>525</v>
      </c>
      <c r="F430" s="113">
        <v>337</v>
      </c>
      <c r="G430" s="114">
        <v>42058</v>
      </c>
      <c r="H430" s="113" t="s">
        <v>521</v>
      </c>
      <c r="I430" s="115">
        <v>210</v>
      </c>
      <c r="J430" s="116" t="s">
        <v>536</v>
      </c>
      <c r="L430" s="42" t="s">
        <v>1862</v>
      </c>
      <c r="M430" s="92">
        <v>0.1</v>
      </c>
      <c r="N430" s="93">
        <v>12</v>
      </c>
      <c r="O430" s="93">
        <f t="shared" si="46"/>
        <v>22</v>
      </c>
      <c r="P430" s="93">
        <f t="shared" si="42"/>
        <v>1.75</v>
      </c>
      <c r="Q430" s="93">
        <f t="shared" si="43"/>
        <v>21</v>
      </c>
      <c r="R430" s="93">
        <f t="shared" si="44"/>
        <v>38.5</v>
      </c>
      <c r="S430" s="93">
        <f t="shared" si="40"/>
        <v>59.5</v>
      </c>
      <c r="T430" s="93">
        <f t="shared" si="41"/>
        <v>150.5</v>
      </c>
    </row>
    <row r="431" spans="1:20">
      <c r="A431" s="99" t="s">
        <v>93</v>
      </c>
      <c r="B431" s="99">
        <v>1372</v>
      </c>
      <c r="C431" s="83">
        <v>1</v>
      </c>
      <c r="D431" s="58" t="s">
        <v>525</v>
      </c>
      <c r="F431" s="113">
        <v>337</v>
      </c>
      <c r="G431" s="114">
        <v>42058</v>
      </c>
      <c r="H431" s="113" t="s">
        <v>521</v>
      </c>
      <c r="I431" s="115">
        <v>210</v>
      </c>
      <c r="J431" s="116" t="s">
        <v>536</v>
      </c>
      <c r="L431" s="42" t="s">
        <v>1862</v>
      </c>
      <c r="M431" s="92">
        <v>0.1</v>
      </c>
      <c r="N431" s="93">
        <v>12</v>
      </c>
      <c r="O431" s="93">
        <f t="shared" si="46"/>
        <v>22</v>
      </c>
      <c r="P431" s="93">
        <f t="shared" si="42"/>
        <v>1.75</v>
      </c>
      <c r="Q431" s="93">
        <f t="shared" si="43"/>
        <v>21</v>
      </c>
      <c r="R431" s="93">
        <f t="shared" si="44"/>
        <v>38.5</v>
      </c>
      <c r="S431" s="93">
        <f t="shared" si="40"/>
        <v>59.5</v>
      </c>
      <c r="T431" s="93">
        <f t="shared" si="41"/>
        <v>150.5</v>
      </c>
    </row>
    <row r="432" spans="1:20">
      <c r="A432" s="99" t="s">
        <v>93</v>
      </c>
      <c r="B432" s="99">
        <v>1373</v>
      </c>
      <c r="C432" s="83">
        <v>1</v>
      </c>
      <c r="D432" s="58" t="s">
        <v>527</v>
      </c>
      <c r="F432" s="113">
        <v>337</v>
      </c>
      <c r="G432" s="114">
        <v>42058</v>
      </c>
      <c r="H432" s="113" t="s">
        <v>521</v>
      </c>
      <c r="I432" s="115">
        <v>15.31</v>
      </c>
      <c r="J432" s="116" t="s">
        <v>536</v>
      </c>
      <c r="L432" s="42" t="s">
        <v>1862</v>
      </c>
      <c r="M432" s="92">
        <v>0.1</v>
      </c>
      <c r="N432" s="93">
        <v>12</v>
      </c>
      <c r="O432" s="93">
        <f t="shared" si="46"/>
        <v>22</v>
      </c>
      <c r="P432" s="93">
        <f t="shared" si="42"/>
        <v>0.12758333333333335</v>
      </c>
      <c r="Q432" s="93">
        <f t="shared" si="43"/>
        <v>1.5310000000000001</v>
      </c>
      <c r="R432" s="93">
        <f t="shared" si="44"/>
        <v>2.806833333333334</v>
      </c>
      <c r="S432" s="93">
        <f t="shared" si="40"/>
        <v>4.3378333333333341</v>
      </c>
      <c r="T432" s="93">
        <f t="shared" si="41"/>
        <v>10.972166666666666</v>
      </c>
    </row>
    <row r="433" spans="1:20">
      <c r="A433" s="99" t="s">
        <v>93</v>
      </c>
      <c r="B433" s="99">
        <v>1374</v>
      </c>
      <c r="C433" s="83">
        <v>1</v>
      </c>
      <c r="D433" s="58" t="s">
        <v>527</v>
      </c>
      <c r="F433" s="113">
        <v>337</v>
      </c>
      <c r="G433" s="114">
        <v>42058</v>
      </c>
      <c r="H433" s="113" t="s">
        <v>521</v>
      </c>
      <c r="I433" s="115">
        <v>15.31</v>
      </c>
      <c r="J433" s="116" t="s">
        <v>536</v>
      </c>
      <c r="L433" s="42" t="s">
        <v>1862</v>
      </c>
      <c r="M433" s="92">
        <v>0.1</v>
      </c>
      <c r="N433" s="93">
        <v>12</v>
      </c>
      <c r="O433" s="93">
        <f t="shared" si="46"/>
        <v>22</v>
      </c>
      <c r="P433" s="93">
        <f t="shared" si="42"/>
        <v>0.12758333333333335</v>
      </c>
      <c r="Q433" s="93">
        <f t="shared" si="43"/>
        <v>1.5310000000000001</v>
      </c>
      <c r="R433" s="93">
        <f t="shared" si="44"/>
        <v>2.806833333333334</v>
      </c>
      <c r="S433" s="93">
        <f t="shared" si="40"/>
        <v>4.3378333333333341</v>
      </c>
      <c r="T433" s="93">
        <f t="shared" si="41"/>
        <v>10.972166666666666</v>
      </c>
    </row>
    <row r="434" spans="1:20">
      <c r="A434" s="99" t="s">
        <v>93</v>
      </c>
      <c r="B434" s="99">
        <v>1375</v>
      </c>
      <c r="C434" s="83">
        <v>1</v>
      </c>
      <c r="D434" s="58" t="s">
        <v>526</v>
      </c>
      <c r="F434" s="113">
        <v>337</v>
      </c>
      <c r="G434" s="114">
        <v>42058</v>
      </c>
      <c r="H434" s="113" t="s">
        <v>521</v>
      </c>
      <c r="I434" s="115">
        <v>159</v>
      </c>
      <c r="J434" s="116" t="s">
        <v>536</v>
      </c>
      <c r="L434" s="42" t="s">
        <v>1862</v>
      </c>
      <c r="M434" s="92">
        <v>0.1</v>
      </c>
      <c r="N434" s="93">
        <v>12</v>
      </c>
      <c r="O434" s="93">
        <f t="shared" si="46"/>
        <v>22</v>
      </c>
      <c r="P434" s="93">
        <f t="shared" si="42"/>
        <v>1.325</v>
      </c>
      <c r="Q434" s="93">
        <f t="shared" si="43"/>
        <v>15.899999999999999</v>
      </c>
      <c r="R434" s="93">
        <f t="shared" si="44"/>
        <v>29.15</v>
      </c>
      <c r="S434" s="93">
        <f t="shared" si="40"/>
        <v>45.05</v>
      </c>
      <c r="T434" s="93">
        <f t="shared" si="41"/>
        <v>113.95</v>
      </c>
    </row>
    <row r="435" spans="1:20">
      <c r="A435" s="99" t="s">
        <v>93</v>
      </c>
      <c r="B435" s="99">
        <v>1376</v>
      </c>
      <c r="C435" s="83">
        <v>1</v>
      </c>
      <c r="D435" s="58" t="s">
        <v>526</v>
      </c>
      <c r="F435" s="113">
        <v>337</v>
      </c>
      <c r="G435" s="114">
        <v>42058</v>
      </c>
      <c r="H435" s="113" t="s">
        <v>521</v>
      </c>
      <c r="I435" s="115">
        <v>159</v>
      </c>
      <c r="J435" s="116" t="s">
        <v>536</v>
      </c>
      <c r="L435" s="42" t="s">
        <v>1862</v>
      </c>
      <c r="M435" s="92">
        <v>0.1</v>
      </c>
      <c r="N435" s="93">
        <v>12</v>
      </c>
      <c r="O435" s="93">
        <f t="shared" si="46"/>
        <v>22</v>
      </c>
      <c r="P435" s="93">
        <f t="shared" si="42"/>
        <v>1.325</v>
      </c>
      <c r="Q435" s="93">
        <f t="shared" si="43"/>
        <v>15.899999999999999</v>
      </c>
      <c r="R435" s="93">
        <f t="shared" si="44"/>
        <v>29.15</v>
      </c>
      <c r="S435" s="93">
        <f t="shared" si="40"/>
        <v>45.05</v>
      </c>
      <c r="T435" s="93">
        <f t="shared" si="41"/>
        <v>113.95</v>
      </c>
    </row>
    <row r="436" spans="1:20">
      <c r="A436" s="99" t="s">
        <v>93</v>
      </c>
      <c r="B436" s="99">
        <v>1377</v>
      </c>
      <c r="C436" s="83">
        <v>1</v>
      </c>
      <c r="D436" s="58" t="s">
        <v>528</v>
      </c>
      <c r="F436" s="113">
        <v>337</v>
      </c>
      <c r="G436" s="114">
        <v>42058</v>
      </c>
      <c r="H436" s="113" t="s">
        <v>529</v>
      </c>
      <c r="I436" s="115">
        <v>427.8</v>
      </c>
      <c r="J436" s="116" t="s">
        <v>536</v>
      </c>
      <c r="L436" s="42" t="s">
        <v>1862</v>
      </c>
      <c r="M436" s="92">
        <v>0.1</v>
      </c>
      <c r="N436" s="93">
        <v>12</v>
      </c>
      <c r="O436" s="93">
        <f t="shared" si="46"/>
        <v>22</v>
      </c>
      <c r="P436" s="93">
        <f t="shared" si="42"/>
        <v>3.5649999999999999</v>
      </c>
      <c r="Q436" s="93">
        <f t="shared" si="43"/>
        <v>42.78</v>
      </c>
      <c r="R436" s="93">
        <f t="shared" si="44"/>
        <v>78.429999999999993</v>
      </c>
      <c r="S436" s="93">
        <f t="shared" si="40"/>
        <v>121.21</v>
      </c>
      <c r="T436" s="93">
        <f t="shared" si="41"/>
        <v>306.59000000000003</v>
      </c>
    </row>
    <row r="437" spans="1:20">
      <c r="A437" s="99" t="s">
        <v>93</v>
      </c>
      <c r="B437" s="99">
        <v>1378</v>
      </c>
      <c r="C437" s="83">
        <v>1</v>
      </c>
      <c r="D437" s="58" t="s">
        <v>528</v>
      </c>
      <c r="F437" s="113">
        <v>337</v>
      </c>
      <c r="G437" s="114">
        <v>42058</v>
      </c>
      <c r="H437" s="113" t="s">
        <v>529</v>
      </c>
      <c r="I437" s="115">
        <v>427.8</v>
      </c>
      <c r="J437" s="116" t="s">
        <v>536</v>
      </c>
      <c r="L437" s="42" t="s">
        <v>1862</v>
      </c>
      <c r="M437" s="92">
        <v>0.1</v>
      </c>
      <c r="N437" s="93">
        <v>12</v>
      </c>
      <c r="O437" s="93">
        <f>10+12</f>
        <v>22</v>
      </c>
      <c r="P437" s="93">
        <f t="shared" si="42"/>
        <v>3.5649999999999999</v>
      </c>
      <c r="Q437" s="93">
        <f t="shared" si="43"/>
        <v>42.78</v>
      </c>
      <c r="R437" s="93">
        <f t="shared" si="44"/>
        <v>78.429999999999993</v>
      </c>
      <c r="S437" s="93">
        <f t="shared" si="40"/>
        <v>121.21</v>
      </c>
      <c r="T437" s="93">
        <f t="shared" si="41"/>
        <v>306.59000000000003</v>
      </c>
    </row>
    <row r="438" spans="1:20">
      <c r="A438" s="99" t="s">
        <v>93</v>
      </c>
      <c r="B438" s="99">
        <v>1379</v>
      </c>
      <c r="C438" s="83">
        <v>1</v>
      </c>
      <c r="D438" s="58" t="s">
        <v>530</v>
      </c>
      <c r="F438" s="113">
        <v>407</v>
      </c>
      <c r="G438" s="114">
        <v>42073</v>
      </c>
      <c r="H438" s="113">
        <v>95217</v>
      </c>
      <c r="I438" s="115">
        <v>57.76</v>
      </c>
      <c r="J438" s="116" t="s">
        <v>536</v>
      </c>
      <c r="L438" s="42" t="s">
        <v>1862</v>
      </c>
      <c r="M438" s="92">
        <v>0.1</v>
      </c>
      <c r="N438" s="93">
        <v>12</v>
      </c>
      <c r="O438" s="93">
        <f t="shared" ref="O438" si="47">9+12</f>
        <v>21</v>
      </c>
      <c r="P438" s="93">
        <f t="shared" si="42"/>
        <v>0.48133333333333334</v>
      </c>
      <c r="Q438" s="93">
        <f t="shared" si="43"/>
        <v>5.7759999999999998</v>
      </c>
      <c r="R438" s="93">
        <f t="shared" si="44"/>
        <v>10.108000000000001</v>
      </c>
      <c r="S438" s="93">
        <f t="shared" si="40"/>
        <v>15.884</v>
      </c>
      <c r="T438" s="93">
        <f t="shared" si="41"/>
        <v>41.875999999999998</v>
      </c>
    </row>
    <row r="439" spans="1:20">
      <c r="A439" s="99" t="s">
        <v>93</v>
      </c>
      <c r="B439" s="99">
        <v>1380</v>
      </c>
      <c r="C439" s="83">
        <v>1</v>
      </c>
      <c r="D439" s="58" t="s">
        <v>531</v>
      </c>
      <c r="F439" s="113">
        <v>384</v>
      </c>
      <c r="G439" s="114">
        <v>42067</v>
      </c>
      <c r="H439" s="113">
        <v>94832</v>
      </c>
      <c r="I439" s="115">
        <v>553.32000000000005</v>
      </c>
      <c r="J439" s="116" t="s">
        <v>536</v>
      </c>
      <c r="L439" s="42" t="s">
        <v>1862</v>
      </c>
      <c r="M439" s="92">
        <v>0.1</v>
      </c>
      <c r="N439" s="93">
        <v>12</v>
      </c>
      <c r="O439" s="93">
        <f>9+12</f>
        <v>21</v>
      </c>
      <c r="P439" s="93">
        <f t="shared" si="42"/>
        <v>4.6110000000000007</v>
      </c>
      <c r="Q439" s="93">
        <f t="shared" si="43"/>
        <v>55.332000000000008</v>
      </c>
      <c r="R439" s="93">
        <f t="shared" si="44"/>
        <v>96.831000000000017</v>
      </c>
      <c r="S439" s="93">
        <f t="shared" si="40"/>
        <v>152.16300000000001</v>
      </c>
      <c r="T439" s="93">
        <f t="shared" si="41"/>
        <v>401.15700000000004</v>
      </c>
    </row>
    <row r="440" spans="1:20">
      <c r="A440" s="99" t="s">
        <v>93</v>
      </c>
      <c r="B440" s="99">
        <v>1381</v>
      </c>
      <c r="C440" s="83">
        <v>1</v>
      </c>
      <c r="D440" s="58" t="s">
        <v>532</v>
      </c>
      <c r="F440" s="113"/>
      <c r="G440" s="114">
        <v>42108</v>
      </c>
      <c r="H440" s="113">
        <v>97136</v>
      </c>
      <c r="I440" s="115">
        <v>594.99</v>
      </c>
      <c r="J440" s="116" t="s">
        <v>536</v>
      </c>
      <c r="L440" s="42" t="s">
        <v>1862</v>
      </c>
      <c r="M440" s="92">
        <v>0.1</v>
      </c>
      <c r="N440" s="93">
        <v>12</v>
      </c>
      <c r="O440" s="93">
        <f t="shared" ref="O440:O455" si="48">8+12</f>
        <v>20</v>
      </c>
      <c r="P440" s="93">
        <f t="shared" si="42"/>
        <v>4.9582500000000005</v>
      </c>
      <c r="Q440" s="93">
        <f t="shared" si="43"/>
        <v>59.499000000000009</v>
      </c>
      <c r="R440" s="93">
        <f t="shared" si="44"/>
        <v>99.165000000000006</v>
      </c>
      <c r="S440" s="93">
        <f t="shared" si="40"/>
        <v>158.66400000000002</v>
      </c>
      <c r="T440" s="93">
        <f t="shared" si="41"/>
        <v>436.32600000000002</v>
      </c>
    </row>
    <row r="441" spans="1:20">
      <c r="A441" s="99" t="s">
        <v>93</v>
      </c>
      <c r="B441" s="99">
        <v>1382</v>
      </c>
      <c r="C441" s="83">
        <v>1</v>
      </c>
      <c r="D441" s="58" t="s">
        <v>532</v>
      </c>
      <c r="F441" s="113"/>
      <c r="G441" s="114">
        <v>42108</v>
      </c>
      <c r="H441" s="113">
        <v>97136</v>
      </c>
      <c r="I441" s="115">
        <v>594.99</v>
      </c>
      <c r="J441" s="116" t="s">
        <v>536</v>
      </c>
      <c r="L441" s="42" t="s">
        <v>1862</v>
      </c>
      <c r="M441" s="92">
        <v>0.1</v>
      </c>
      <c r="N441" s="93">
        <v>12</v>
      </c>
      <c r="O441" s="93">
        <f t="shared" si="48"/>
        <v>20</v>
      </c>
      <c r="P441" s="93">
        <f t="shared" si="42"/>
        <v>4.9582500000000005</v>
      </c>
      <c r="Q441" s="93">
        <f t="shared" si="43"/>
        <v>59.499000000000009</v>
      </c>
      <c r="R441" s="93">
        <f t="shared" si="44"/>
        <v>99.165000000000006</v>
      </c>
      <c r="S441" s="93">
        <f t="shared" si="40"/>
        <v>158.66400000000002</v>
      </c>
      <c r="T441" s="93">
        <f t="shared" si="41"/>
        <v>436.32600000000002</v>
      </c>
    </row>
    <row r="442" spans="1:20">
      <c r="A442" s="99" t="s">
        <v>93</v>
      </c>
      <c r="B442" s="99">
        <v>1383</v>
      </c>
      <c r="C442" s="83">
        <v>1</v>
      </c>
      <c r="D442" s="58" t="s">
        <v>532</v>
      </c>
      <c r="F442" s="113"/>
      <c r="G442" s="114">
        <v>42108</v>
      </c>
      <c r="H442" s="113">
        <v>97136</v>
      </c>
      <c r="I442" s="115">
        <v>594.99</v>
      </c>
      <c r="J442" s="116" t="s">
        <v>536</v>
      </c>
      <c r="L442" s="42" t="s">
        <v>1862</v>
      </c>
      <c r="M442" s="92">
        <v>0.1</v>
      </c>
      <c r="N442" s="93">
        <v>12</v>
      </c>
      <c r="O442" s="93">
        <f t="shared" si="48"/>
        <v>20</v>
      </c>
      <c r="P442" s="93">
        <f t="shared" si="42"/>
        <v>4.9582500000000005</v>
      </c>
      <c r="Q442" s="93">
        <f t="shared" si="43"/>
        <v>59.499000000000009</v>
      </c>
      <c r="R442" s="93">
        <f t="shared" si="44"/>
        <v>99.165000000000006</v>
      </c>
      <c r="S442" s="93">
        <f t="shared" si="40"/>
        <v>158.66400000000002</v>
      </c>
      <c r="T442" s="93">
        <f t="shared" si="41"/>
        <v>436.32600000000002</v>
      </c>
    </row>
    <row r="443" spans="1:20">
      <c r="A443" s="99" t="s">
        <v>93</v>
      </c>
      <c r="B443" s="99">
        <v>1384</v>
      </c>
      <c r="C443" s="83">
        <v>1</v>
      </c>
      <c r="D443" s="58" t="s">
        <v>532</v>
      </c>
      <c r="F443" s="113">
        <v>407</v>
      </c>
      <c r="G443" s="114">
        <v>42108</v>
      </c>
      <c r="H443" s="113">
        <v>11110</v>
      </c>
      <c r="I443" s="115">
        <v>254</v>
      </c>
      <c r="J443" s="116" t="s">
        <v>536</v>
      </c>
      <c r="L443" s="42" t="s">
        <v>1862</v>
      </c>
      <c r="M443" s="92">
        <v>0.1</v>
      </c>
      <c r="N443" s="93">
        <v>12</v>
      </c>
      <c r="O443" s="93">
        <f t="shared" si="48"/>
        <v>20</v>
      </c>
      <c r="P443" s="93">
        <f t="shared" si="42"/>
        <v>2.1166666666666667</v>
      </c>
      <c r="Q443" s="93">
        <f t="shared" si="43"/>
        <v>25.4</v>
      </c>
      <c r="R443" s="93">
        <f t="shared" si="44"/>
        <v>42.333333333333336</v>
      </c>
      <c r="S443" s="93">
        <f t="shared" si="40"/>
        <v>67.733333333333334</v>
      </c>
      <c r="T443" s="93">
        <f t="shared" si="41"/>
        <v>186.26666666666665</v>
      </c>
    </row>
    <row r="444" spans="1:20">
      <c r="A444" s="99" t="s">
        <v>93</v>
      </c>
      <c r="B444" s="99">
        <v>1385</v>
      </c>
      <c r="C444" s="83">
        <v>1</v>
      </c>
      <c r="D444" s="58" t="s">
        <v>532</v>
      </c>
      <c r="F444" s="113">
        <v>407</v>
      </c>
      <c r="G444" s="114">
        <v>42108</v>
      </c>
      <c r="H444" s="113">
        <v>11110</v>
      </c>
      <c r="I444" s="115">
        <v>254</v>
      </c>
      <c r="J444" s="116" t="s">
        <v>536</v>
      </c>
      <c r="L444" s="42" t="s">
        <v>1862</v>
      </c>
      <c r="M444" s="92">
        <v>0.1</v>
      </c>
      <c r="N444" s="93">
        <v>12</v>
      </c>
      <c r="O444" s="93">
        <f t="shared" si="48"/>
        <v>20</v>
      </c>
      <c r="P444" s="93">
        <f t="shared" si="42"/>
        <v>2.1166666666666667</v>
      </c>
      <c r="Q444" s="93">
        <f t="shared" si="43"/>
        <v>25.4</v>
      </c>
      <c r="R444" s="93">
        <f t="shared" si="44"/>
        <v>42.333333333333336</v>
      </c>
      <c r="S444" s="93">
        <f t="shared" si="40"/>
        <v>67.733333333333334</v>
      </c>
      <c r="T444" s="93">
        <f t="shared" si="41"/>
        <v>186.26666666666665</v>
      </c>
    </row>
    <row r="445" spans="1:20">
      <c r="A445" s="99" t="s">
        <v>93</v>
      </c>
      <c r="B445" s="99">
        <v>1386</v>
      </c>
      <c r="C445" s="83">
        <v>1</v>
      </c>
      <c r="D445" s="58" t="s">
        <v>532</v>
      </c>
      <c r="F445" s="113">
        <v>407</v>
      </c>
      <c r="G445" s="114">
        <v>42108</v>
      </c>
      <c r="H445" s="113">
        <v>11110</v>
      </c>
      <c r="I445" s="115">
        <v>254</v>
      </c>
      <c r="J445" s="116" t="s">
        <v>536</v>
      </c>
      <c r="L445" s="42" t="s">
        <v>1862</v>
      </c>
      <c r="M445" s="92">
        <v>0.1</v>
      </c>
      <c r="N445" s="93">
        <v>12</v>
      </c>
      <c r="O445" s="93">
        <f t="shared" si="48"/>
        <v>20</v>
      </c>
      <c r="P445" s="93">
        <f t="shared" si="42"/>
        <v>2.1166666666666667</v>
      </c>
      <c r="Q445" s="93">
        <f t="shared" si="43"/>
        <v>25.4</v>
      </c>
      <c r="R445" s="93">
        <f t="shared" si="44"/>
        <v>42.333333333333336</v>
      </c>
      <c r="S445" s="93">
        <f t="shared" si="40"/>
        <v>67.733333333333334</v>
      </c>
      <c r="T445" s="93">
        <f t="shared" si="41"/>
        <v>186.26666666666665</v>
      </c>
    </row>
    <row r="446" spans="1:20">
      <c r="A446" s="99" t="s">
        <v>93</v>
      </c>
      <c r="B446" s="99">
        <v>1387</v>
      </c>
      <c r="C446" s="83">
        <v>1</v>
      </c>
      <c r="D446" s="58" t="s">
        <v>532</v>
      </c>
      <c r="F446" s="113">
        <v>407</v>
      </c>
      <c r="G446" s="114">
        <v>42108</v>
      </c>
      <c r="H446" s="113">
        <v>11110</v>
      </c>
      <c r="I446" s="115">
        <v>254</v>
      </c>
      <c r="J446" s="116" t="s">
        <v>536</v>
      </c>
      <c r="L446" s="42" t="s">
        <v>1862</v>
      </c>
      <c r="M446" s="92">
        <v>0.1</v>
      </c>
      <c r="N446" s="93">
        <v>12</v>
      </c>
      <c r="O446" s="93">
        <f t="shared" si="48"/>
        <v>20</v>
      </c>
      <c r="P446" s="93">
        <f t="shared" si="42"/>
        <v>2.1166666666666667</v>
      </c>
      <c r="Q446" s="93">
        <f t="shared" si="43"/>
        <v>25.4</v>
      </c>
      <c r="R446" s="93">
        <f t="shared" si="44"/>
        <v>42.333333333333336</v>
      </c>
      <c r="S446" s="93">
        <f t="shared" si="40"/>
        <v>67.733333333333334</v>
      </c>
      <c r="T446" s="93">
        <f t="shared" si="41"/>
        <v>186.26666666666665</v>
      </c>
    </row>
    <row r="447" spans="1:20">
      <c r="A447" s="99" t="s">
        <v>93</v>
      </c>
      <c r="B447" s="99">
        <v>1388</v>
      </c>
      <c r="C447" s="83">
        <v>1</v>
      </c>
      <c r="D447" s="58" t="s">
        <v>532</v>
      </c>
      <c r="F447" s="113">
        <v>407</v>
      </c>
      <c r="G447" s="114">
        <v>42108</v>
      </c>
      <c r="H447" s="113">
        <v>11110</v>
      </c>
      <c r="I447" s="115">
        <v>254</v>
      </c>
      <c r="J447" s="116" t="s">
        <v>536</v>
      </c>
      <c r="L447" s="42" t="s">
        <v>1862</v>
      </c>
      <c r="M447" s="92">
        <v>0.1</v>
      </c>
      <c r="N447" s="93">
        <v>12</v>
      </c>
      <c r="O447" s="93">
        <f t="shared" si="48"/>
        <v>20</v>
      </c>
      <c r="P447" s="93">
        <f t="shared" si="42"/>
        <v>2.1166666666666667</v>
      </c>
      <c r="Q447" s="93">
        <f t="shared" si="43"/>
        <v>25.4</v>
      </c>
      <c r="R447" s="93">
        <f t="shared" si="44"/>
        <v>42.333333333333336</v>
      </c>
      <c r="S447" s="93">
        <f t="shared" si="40"/>
        <v>67.733333333333334</v>
      </c>
      <c r="T447" s="93">
        <f t="shared" si="41"/>
        <v>186.26666666666665</v>
      </c>
    </row>
    <row r="448" spans="1:20">
      <c r="A448" s="99" t="s">
        <v>93</v>
      </c>
      <c r="B448" s="99">
        <v>1389</v>
      </c>
      <c r="C448" s="83">
        <v>1</v>
      </c>
      <c r="D448" s="58" t="s">
        <v>532</v>
      </c>
      <c r="F448" s="113">
        <v>407</v>
      </c>
      <c r="G448" s="114">
        <v>42108</v>
      </c>
      <c r="H448" s="113">
        <v>11110</v>
      </c>
      <c r="I448" s="115">
        <v>254</v>
      </c>
      <c r="J448" s="116" t="s">
        <v>536</v>
      </c>
      <c r="L448" s="42" t="s">
        <v>1862</v>
      </c>
      <c r="M448" s="92">
        <v>0.1</v>
      </c>
      <c r="N448" s="93">
        <v>12</v>
      </c>
      <c r="O448" s="93">
        <f t="shared" si="48"/>
        <v>20</v>
      </c>
      <c r="P448" s="93">
        <f t="shared" si="42"/>
        <v>2.1166666666666667</v>
      </c>
      <c r="Q448" s="93">
        <f t="shared" si="43"/>
        <v>25.4</v>
      </c>
      <c r="R448" s="93">
        <f t="shared" si="44"/>
        <v>42.333333333333336</v>
      </c>
      <c r="S448" s="93">
        <f t="shared" si="40"/>
        <v>67.733333333333334</v>
      </c>
      <c r="T448" s="93">
        <f t="shared" si="41"/>
        <v>186.26666666666665</v>
      </c>
    </row>
    <row r="449" spans="1:20">
      <c r="A449" s="99" t="s">
        <v>93</v>
      </c>
      <c r="B449" s="99">
        <v>1390</v>
      </c>
      <c r="C449" s="83">
        <v>1</v>
      </c>
      <c r="D449" s="58" t="s">
        <v>532</v>
      </c>
      <c r="F449" s="113">
        <v>407</v>
      </c>
      <c r="G449" s="114">
        <v>42108</v>
      </c>
      <c r="H449" s="113">
        <v>11110</v>
      </c>
      <c r="I449" s="115">
        <v>254</v>
      </c>
      <c r="J449" s="116" t="s">
        <v>536</v>
      </c>
      <c r="L449" s="42" t="s">
        <v>1862</v>
      </c>
      <c r="M449" s="92">
        <v>0.1</v>
      </c>
      <c r="N449" s="93">
        <v>12</v>
      </c>
      <c r="O449" s="93">
        <f t="shared" si="48"/>
        <v>20</v>
      </c>
      <c r="P449" s="93">
        <f t="shared" si="42"/>
        <v>2.1166666666666667</v>
      </c>
      <c r="Q449" s="93">
        <f t="shared" si="43"/>
        <v>25.4</v>
      </c>
      <c r="R449" s="93">
        <f t="shared" si="44"/>
        <v>42.333333333333336</v>
      </c>
      <c r="S449" s="93">
        <f t="shared" si="40"/>
        <v>67.733333333333334</v>
      </c>
      <c r="T449" s="93">
        <f t="shared" si="41"/>
        <v>186.26666666666665</v>
      </c>
    </row>
    <row r="450" spans="1:20">
      <c r="A450" s="99" t="s">
        <v>93</v>
      </c>
      <c r="B450" s="99">
        <v>1391</v>
      </c>
      <c r="C450" s="83">
        <v>1</v>
      </c>
      <c r="D450" s="58" t="s">
        <v>532</v>
      </c>
      <c r="F450" s="113">
        <v>407</v>
      </c>
      <c r="G450" s="114">
        <v>42108</v>
      </c>
      <c r="H450" s="113">
        <v>11110</v>
      </c>
      <c r="I450" s="115">
        <v>254</v>
      </c>
      <c r="J450" s="116" t="s">
        <v>536</v>
      </c>
      <c r="L450" s="42" t="s">
        <v>1862</v>
      </c>
      <c r="M450" s="92">
        <v>0.1</v>
      </c>
      <c r="N450" s="93">
        <v>12</v>
      </c>
      <c r="O450" s="93">
        <f t="shared" si="48"/>
        <v>20</v>
      </c>
      <c r="P450" s="93">
        <f t="shared" si="42"/>
        <v>2.1166666666666667</v>
      </c>
      <c r="Q450" s="93">
        <f t="shared" si="43"/>
        <v>25.4</v>
      </c>
      <c r="R450" s="93">
        <f t="shared" si="44"/>
        <v>42.333333333333336</v>
      </c>
      <c r="S450" s="93">
        <f t="shared" si="40"/>
        <v>67.733333333333334</v>
      </c>
      <c r="T450" s="93">
        <f t="shared" si="41"/>
        <v>186.26666666666665</v>
      </c>
    </row>
    <row r="451" spans="1:20">
      <c r="A451" s="99" t="s">
        <v>93</v>
      </c>
      <c r="B451" s="99">
        <v>1392</v>
      </c>
      <c r="C451" s="83">
        <v>1</v>
      </c>
      <c r="D451" s="58" t="s">
        <v>532</v>
      </c>
      <c r="F451" s="113">
        <v>407</v>
      </c>
      <c r="G451" s="114">
        <v>42108</v>
      </c>
      <c r="H451" s="113">
        <v>11110</v>
      </c>
      <c r="I451" s="115">
        <v>254</v>
      </c>
      <c r="J451" s="116" t="s">
        <v>536</v>
      </c>
      <c r="L451" s="42" t="s">
        <v>1862</v>
      </c>
      <c r="M451" s="92">
        <v>0.1</v>
      </c>
      <c r="N451" s="93">
        <v>12</v>
      </c>
      <c r="O451" s="93">
        <f t="shared" si="48"/>
        <v>20</v>
      </c>
      <c r="P451" s="93">
        <f t="shared" si="42"/>
        <v>2.1166666666666667</v>
      </c>
      <c r="Q451" s="93">
        <f t="shared" si="43"/>
        <v>25.4</v>
      </c>
      <c r="R451" s="93">
        <f t="shared" si="44"/>
        <v>42.333333333333336</v>
      </c>
      <c r="S451" s="93">
        <f t="shared" si="40"/>
        <v>67.733333333333334</v>
      </c>
      <c r="T451" s="93">
        <f t="shared" si="41"/>
        <v>186.26666666666665</v>
      </c>
    </row>
    <row r="452" spans="1:20">
      <c r="A452" s="99" t="s">
        <v>93</v>
      </c>
      <c r="B452" s="99">
        <v>1393</v>
      </c>
      <c r="C452" s="83">
        <v>1</v>
      </c>
      <c r="D452" s="58" t="s">
        <v>533</v>
      </c>
      <c r="F452" s="113">
        <v>407</v>
      </c>
      <c r="G452" s="114">
        <v>42122</v>
      </c>
      <c r="H452" s="113">
        <v>98030</v>
      </c>
      <c r="I452" s="115">
        <v>28.19</v>
      </c>
      <c r="J452" s="116" t="s">
        <v>536</v>
      </c>
      <c r="L452" s="42" t="s">
        <v>1862</v>
      </c>
      <c r="M452" s="92">
        <v>0.1</v>
      </c>
      <c r="N452" s="93">
        <v>12</v>
      </c>
      <c r="O452" s="93">
        <f t="shared" si="48"/>
        <v>20</v>
      </c>
      <c r="P452" s="93">
        <f t="shared" si="42"/>
        <v>0.23491666666666669</v>
      </c>
      <c r="Q452" s="93">
        <f t="shared" si="43"/>
        <v>2.8190000000000004</v>
      </c>
      <c r="R452" s="93">
        <f t="shared" si="44"/>
        <v>4.6983333333333341</v>
      </c>
      <c r="S452" s="93">
        <f t="shared" si="40"/>
        <v>7.517333333333335</v>
      </c>
      <c r="T452" s="93">
        <f t="shared" si="41"/>
        <v>20.672666666666665</v>
      </c>
    </row>
    <row r="453" spans="1:20">
      <c r="A453" s="99" t="s">
        <v>93</v>
      </c>
      <c r="B453" s="99">
        <v>1394</v>
      </c>
      <c r="C453" s="83">
        <v>1</v>
      </c>
      <c r="D453" s="58" t="s">
        <v>533</v>
      </c>
      <c r="F453" s="113">
        <v>407</v>
      </c>
      <c r="G453" s="114">
        <v>42122</v>
      </c>
      <c r="H453" s="113">
        <v>98030</v>
      </c>
      <c r="I453" s="115">
        <v>28.19</v>
      </c>
      <c r="J453" s="116" t="s">
        <v>536</v>
      </c>
      <c r="L453" s="42" t="s">
        <v>1862</v>
      </c>
      <c r="M453" s="92">
        <v>0.1</v>
      </c>
      <c r="N453" s="93">
        <v>12</v>
      </c>
      <c r="O453" s="93">
        <f t="shared" si="48"/>
        <v>20</v>
      </c>
      <c r="P453" s="93">
        <f t="shared" si="42"/>
        <v>0.23491666666666669</v>
      </c>
      <c r="Q453" s="93">
        <f t="shared" si="43"/>
        <v>2.8190000000000004</v>
      </c>
      <c r="R453" s="93">
        <f t="shared" si="44"/>
        <v>4.6983333333333341</v>
      </c>
      <c r="S453" s="93">
        <f t="shared" si="40"/>
        <v>7.517333333333335</v>
      </c>
      <c r="T453" s="93">
        <f t="shared" si="41"/>
        <v>20.672666666666665</v>
      </c>
    </row>
    <row r="454" spans="1:20">
      <c r="A454" s="99" t="s">
        <v>93</v>
      </c>
      <c r="B454" s="99">
        <v>1395</v>
      </c>
      <c r="C454" s="83">
        <v>1</v>
      </c>
      <c r="D454" s="58" t="s">
        <v>533</v>
      </c>
      <c r="F454" s="113">
        <v>407</v>
      </c>
      <c r="G454" s="114">
        <v>42122</v>
      </c>
      <c r="H454" s="113">
        <v>98030</v>
      </c>
      <c r="I454" s="115">
        <v>28.19</v>
      </c>
      <c r="J454" s="116" t="s">
        <v>536</v>
      </c>
      <c r="L454" s="42" t="s">
        <v>1862</v>
      </c>
      <c r="M454" s="92">
        <v>0.1</v>
      </c>
      <c r="N454" s="93">
        <v>12</v>
      </c>
      <c r="O454" s="93">
        <f t="shared" si="48"/>
        <v>20</v>
      </c>
      <c r="P454" s="93">
        <f t="shared" si="42"/>
        <v>0.23491666666666669</v>
      </c>
      <c r="Q454" s="93">
        <f t="shared" si="43"/>
        <v>2.8190000000000004</v>
      </c>
      <c r="R454" s="93">
        <f t="shared" si="44"/>
        <v>4.6983333333333341</v>
      </c>
      <c r="S454" s="93">
        <f t="shared" si="40"/>
        <v>7.517333333333335</v>
      </c>
      <c r="T454" s="93">
        <f t="shared" si="41"/>
        <v>20.672666666666665</v>
      </c>
    </row>
    <row r="455" spans="1:20">
      <c r="A455" s="99" t="s">
        <v>93</v>
      </c>
      <c r="B455" s="99">
        <v>1396</v>
      </c>
      <c r="C455" s="83">
        <v>1</v>
      </c>
      <c r="D455" s="58" t="s">
        <v>533</v>
      </c>
      <c r="F455" s="113">
        <v>407</v>
      </c>
      <c r="G455" s="114">
        <v>42122</v>
      </c>
      <c r="H455" s="113">
        <v>98030</v>
      </c>
      <c r="I455" s="115">
        <v>28.19</v>
      </c>
      <c r="J455" s="116" t="s">
        <v>536</v>
      </c>
      <c r="L455" s="42" t="s">
        <v>1862</v>
      </c>
      <c r="M455" s="92">
        <v>0.1</v>
      </c>
      <c r="N455" s="93">
        <v>12</v>
      </c>
      <c r="O455" s="93">
        <f t="shared" si="48"/>
        <v>20</v>
      </c>
      <c r="P455" s="93">
        <f t="shared" si="42"/>
        <v>0.23491666666666669</v>
      </c>
      <c r="Q455" s="93">
        <f t="shared" si="43"/>
        <v>2.8190000000000004</v>
      </c>
      <c r="R455" s="93">
        <f t="shared" si="44"/>
        <v>4.6983333333333341</v>
      </c>
      <c r="S455" s="93">
        <f t="shared" si="40"/>
        <v>7.517333333333335</v>
      </c>
      <c r="T455" s="93">
        <f t="shared" si="41"/>
        <v>20.672666666666665</v>
      </c>
    </row>
    <row r="456" spans="1:20">
      <c r="A456" s="99" t="s">
        <v>93</v>
      </c>
      <c r="B456" s="99">
        <v>1397</v>
      </c>
      <c r="C456" s="83">
        <v>1</v>
      </c>
      <c r="D456" s="58" t="s">
        <v>533</v>
      </c>
      <c r="F456" s="113">
        <v>407</v>
      </c>
      <c r="G456" s="114">
        <v>42122</v>
      </c>
      <c r="H456" s="113">
        <v>98030</v>
      </c>
      <c r="I456" s="115">
        <v>28.19</v>
      </c>
      <c r="J456" s="116" t="s">
        <v>536</v>
      </c>
      <c r="L456" s="42" t="s">
        <v>1862</v>
      </c>
      <c r="M456" s="92">
        <v>0.1</v>
      </c>
      <c r="N456" s="93">
        <v>12</v>
      </c>
      <c r="O456" s="93">
        <f>8+12</f>
        <v>20</v>
      </c>
      <c r="P456" s="93">
        <f t="shared" si="42"/>
        <v>0.23491666666666669</v>
      </c>
      <c r="Q456" s="93">
        <f t="shared" si="43"/>
        <v>2.8190000000000004</v>
      </c>
      <c r="R456" s="93">
        <f t="shared" si="44"/>
        <v>4.6983333333333341</v>
      </c>
      <c r="S456" s="93">
        <f t="shared" si="40"/>
        <v>7.517333333333335</v>
      </c>
      <c r="T456" s="93">
        <f t="shared" si="41"/>
        <v>20.672666666666665</v>
      </c>
    </row>
    <row r="457" spans="1:20">
      <c r="A457" s="99" t="s">
        <v>93</v>
      </c>
      <c r="B457" s="99">
        <v>1398</v>
      </c>
      <c r="C457" s="83">
        <v>1</v>
      </c>
      <c r="D457" s="58" t="s">
        <v>534</v>
      </c>
      <c r="F457" s="113">
        <v>466</v>
      </c>
      <c r="G457" s="114">
        <v>42153</v>
      </c>
      <c r="H457" s="113">
        <v>99751</v>
      </c>
      <c r="I457" s="115">
        <v>57.07</v>
      </c>
      <c r="J457" s="116" t="s">
        <v>536</v>
      </c>
      <c r="L457" s="42" t="s">
        <v>1862</v>
      </c>
      <c r="M457" s="92">
        <v>0.1</v>
      </c>
      <c r="N457" s="93">
        <v>12</v>
      </c>
      <c r="O457" s="93">
        <f t="shared" ref="O457" si="49">7+12</f>
        <v>19</v>
      </c>
      <c r="P457" s="93">
        <f t="shared" si="42"/>
        <v>0.47558333333333341</v>
      </c>
      <c r="Q457" s="93">
        <f t="shared" si="43"/>
        <v>5.7070000000000007</v>
      </c>
      <c r="R457" s="93">
        <f t="shared" si="44"/>
        <v>9.0360833333333357</v>
      </c>
      <c r="S457" s="93">
        <f t="shared" si="40"/>
        <v>14.743083333333336</v>
      </c>
      <c r="T457" s="93">
        <f t="shared" si="41"/>
        <v>42.326916666666662</v>
      </c>
    </row>
    <row r="458" spans="1:20">
      <c r="A458" s="99" t="s">
        <v>93</v>
      </c>
      <c r="B458" s="99">
        <v>1399</v>
      </c>
      <c r="C458" s="83">
        <v>1</v>
      </c>
      <c r="D458" s="58" t="s">
        <v>534</v>
      </c>
      <c r="F458" s="113">
        <v>466</v>
      </c>
      <c r="G458" s="114">
        <v>42153</v>
      </c>
      <c r="H458" s="113">
        <v>99751</v>
      </c>
      <c r="I458" s="115">
        <v>57.07</v>
      </c>
      <c r="J458" s="116" t="s">
        <v>536</v>
      </c>
      <c r="L458" s="42" t="s">
        <v>1862</v>
      </c>
      <c r="M458" s="92">
        <v>0.1</v>
      </c>
      <c r="N458" s="93">
        <v>12</v>
      </c>
      <c r="O458" s="93">
        <f>7+12</f>
        <v>19</v>
      </c>
      <c r="P458" s="93">
        <f t="shared" si="42"/>
        <v>0.47558333333333341</v>
      </c>
      <c r="Q458" s="93">
        <f t="shared" si="43"/>
        <v>5.7070000000000007</v>
      </c>
      <c r="R458" s="93">
        <f t="shared" si="44"/>
        <v>9.0360833333333357</v>
      </c>
      <c r="S458" s="93">
        <f t="shared" si="40"/>
        <v>14.743083333333336</v>
      </c>
      <c r="T458" s="93">
        <f t="shared" si="41"/>
        <v>42.326916666666662</v>
      </c>
    </row>
    <row r="459" spans="1:20">
      <c r="A459" s="99" t="s">
        <v>93</v>
      </c>
      <c r="B459" s="99">
        <v>1400</v>
      </c>
      <c r="C459" s="83">
        <v>1</v>
      </c>
      <c r="D459" s="58" t="s">
        <v>535</v>
      </c>
      <c r="E459" s="58" t="s">
        <v>537</v>
      </c>
      <c r="F459" s="113">
        <v>513</v>
      </c>
      <c r="G459" s="114">
        <v>42206</v>
      </c>
      <c r="H459" s="113">
        <v>102613</v>
      </c>
      <c r="I459" s="115">
        <v>2200</v>
      </c>
      <c r="J459" s="116" t="s">
        <v>536</v>
      </c>
      <c r="L459" s="42" t="s">
        <v>1862</v>
      </c>
      <c r="M459" s="92">
        <v>0.1</v>
      </c>
      <c r="N459" s="93">
        <v>12</v>
      </c>
      <c r="O459" s="93">
        <f>5+12</f>
        <v>17</v>
      </c>
      <c r="P459" s="93">
        <f t="shared" si="42"/>
        <v>18.333333333333332</v>
      </c>
      <c r="Q459" s="93">
        <f t="shared" si="43"/>
        <v>220</v>
      </c>
      <c r="R459" s="93">
        <f t="shared" si="44"/>
        <v>311.66666666666663</v>
      </c>
      <c r="S459" s="93">
        <f t="shared" si="40"/>
        <v>531.66666666666663</v>
      </c>
      <c r="T459" s="93">
        <f t="shared" si="41"/>
        <v>1668.3333333333335</v>
      </c>
    </row>
    <row r="460" spans="1:20">
      <c r="A460" s="99" t="s">
        <v>93</v>
      </c>
      <c r="B460" s="99">
        <v>1401</v>
      </c>
      <c r="C460" s="83">
        <v>1</v>
      </c>
      <c r="D460" s="58" t="s">
        <v>538</v>
      </c>
      <c r="F460" s="113">
        <v>540</v>
      </c>
      <c r="G460" s="114">
        <v>42242</v>
      </c>
      <c r="H460" s="113">
        <v>2271</v>
      </c>
      <c r="I460" s="115">
        <v>600</v>
      </c>
      <c r="J460" s="71" t="s">
        <v>403</v>
      </c>
      <c r="L460" s="42" t="s">
        <v>1862</v>
      </c>
      <c r="M460" s="92">
        <v>0.1</v>
      </c>
      <c r="N460" s="93">
        <v>12</v>
      </c>
      <c r="O460" s="93">
        <f t="shared" ref="O460:O461" si="50">2+12</f>
        <v>14</v>
      </c>
      <c r="P460" s="93">
        <f t="shared" si="42"/>
        <v>5</v>
      </c>
      <c r="Q460" s="93">
        <f t="shared" si="43"/>
        <v>60</v>
      </c>
      <c r="R460" s="93">
        <f t="shared" si="44"/>
        <v>70</v>
      </c>
      <c r="S460" s="93">
        <f t="shared" si="40"/>
        <v>130</v>
      </c>
      <c r="T460" s="93">
        <f t="shared" si="41"/>
        <v>470</v>
      </c>
    </row>
    <row r="461" spans="1:20">
      <c r="A461" s="99" t="s">
        <v>93</v>
      </c>
      <c r="B461" s="99">
        <v>1402</v>
      </c>
      <c r="C461" s="83">
        <v>1</v>
      </c>
      <c r="D461" s="58" t="s">
        <v>539</v>
      </c>
      <c r="F461" s="113">
        <v>540</v>
      </c>
      <c r="G461" s="114">
        <v>42240</v>
      </c>
      <c r="H461" s="113">
        <v>3303</v>
      </c>
      <c r="I461" s="115">
        <v>248.54</v>
      </c>
      <c r="J461" s="71" t="s">
        <v>444</v>
      </c>
      <c r="L461" s="42" t="s">
        <v>1862</v>
      </c>
      <c r="M461" s="92">
        <v>0.1</v>
      </c>
      <c r="N461" s="93">
        <v>12</v>
      </c>
      <c r="O461" s="93">
        <f t="shared" si="50"/>
        <v>14</v>
      </c>
      <c r="P461" s="93">
        <f t="shared" si="42"/>
        <v>2.0711666666666666</v>
      </c>
      <c r="Q461" s="93">
        <f t="shared" si="43"/>
        <v>24.853999999999999</v>
      </c>
      <c r="R461" s="93">
        <f t="shared" si="44"/>
        <v>28.996333333333332</v>
      </c>
      <c r="S461" s="93">
        <f t="shared" si="40"/>
        <v>53.850333333333332</v>
      </c>
      <c r="T461" s="93">
        <f t="shared" si="41"/>
        <v>194.68966666666665</v>
      </c>
    </row>
    <row r="462" spans="1:20">
      <c r="A462" s="99" t="s">
        <v>93</v>
      </c>
      <c r="B462" s="99">
        <v>1403</v>
      </c>
      <c r="C462" s="83">
        <v>1</v>
      </c>
      <c r="D462" s="58" t="s">
        <v>539</v>
      </c>
      <c r="F462" s="113">
        <v>540</v>
      </c>
      <c r="G462" s="114">
        <v>42240</v>
      </c>
      <c r="H462" s="113">
        <v>3303</v>
      </c>
      <c r="I462" s="115">
        <v>248.54</v>
      </c>
      <c r="J462" s="71" t="s">
        <v>444</v>
      </c>
      <c r="L462" s="42" t="s">
        <v>1862</v>
      </c>
      <c r="M462" s="92">
        <v>0.1</v>
      </c>
      <c r="N462" s="93">
        <v>12</v>
      </c>
      <c r="O462" s="93">
        <f>2+12</f>
        <v>14</v>
      </c>
      <c r="P462" s="93">
        <f t="shared" si="42"/>
        <v>2.0711666666666666</v>
      </c>
      <c r="Q462" s="93">
        <f t="shared" si="43"/>
        <v>24.853999999999999</v>
      </c>
      <c r="R462" s="93">
        <f t="shared" si="44"/>
        <v>28.996333333333332</v>
      </c>
      <c r="S462" s="93">
        <f t="shared" si="40"/>
        <v>53.850333333333332</v>
      </c>
      <c r="T462" s="93">
        <f t="shared" si="41"/>
        <v>194.68966666666665</v>
      </c>
    </row>
    <row r="463" spans="1:20">
      <c r="A463" s="99" t="s">
        <v>93</v>
      </c>
      <c r="B463" s="99">
        <v>1404</v>
      </c>
      <c r="C463" s="83">
        <v>1</v>
      </c>
      <c r="D463" s="58" t="s">
        <v>540</v>
      </c>
      <c r="F463" s="113">
        <v>384</v>
      </c>
      <c r="G463" s="114">
        <v>42067</v>
      </c>
      <c r="H463" s="113">
        <v>94832</v>
      </c>
      <c r="I463" s="115">
        <v>29.23</v>
      </c>
      <c r="J463" s="71" t="s">
        <v>536</v>
      </c>
      <c r="L463" s="42" t="s">
        <v>1862</v>
      </c>
      <c r="M463" s="92">
        <v>0.1</v>
      </c>
      <c r="N463" s="93">
        <v>12</v>
      </c>
      <c r="O463" s="93">
        <f>9+12</f>
        <v>21</v>
      </c>
      <c r="P463" s="93">
        <f t="shared" si="42"/>
        <v>0.24358333333333335</v>
      </c>
      <c r="Q463" s="93">
        <f t="shared" si="43"/>
        <v>2.923</v>
      </c>
      <c r="R463" s="93">
        <f t="shared" si="44"/>
        <v>5.1152500000000005</v>
      </c>
      <c r="S463" s="93">
        <f t="shared" si="40"/>
        <v>8.0382500000000014</v>
      </c>
      <c r="T463" s="93">
        <f t="shared" si="41"/>
        <v>21.191749999999999</v>
      </c>
    </row>
    <row r="464" spans="1:20">
      <c r="A464" s="99" t="s">
        <v>93</v>
      </c>
      <c r="B464" s="99">
        <v>1405</v>
      </c>
      <c r="C464" s="83">
        <v>1</v>
      </c>
      <c r="D464" s="58" t="s">
        <v>538</v>
      </c>
      <c r="F464" s="113">
        <v>556</v>
      </c>
      <c r="G464" s="114">
        <v>42255</v>
      </c>
      <c r="H464" s="113">
        <v>2320</v>
      </c>
      <c r="I464" s="115">
        <v>600</v>
      </c>
      <c r="J464" s="71" t="s">
        <v>403</v>
      </c>
      <c r="L464" s="42" t="s">
        <v>1862</v>
      </c>
      <c r="M464" s="92">
        <v>0.1</v>
      </c>
      <c r="N464" s="93">
        <v>12</v>
      </c>
      <c r="O464" s="93">
        <f t="shared" ref="O464" si="51">3+12</f>
        <v>15</v>
      </c>
      <c r="P464" s="93">
        <f t="shared" si="42"/>
        <v>5</v>
      </c>
      <c r="Q464" s="93">
        <f t="shared" si="43"/>
        <v>60</v>
      </c>
      <c r="R464" s="93">
        <f t="shared" si="44"/>
        <v>75</v>
      </c>
      <c r="S464" s="93">
        <f t="shared" si="40"/>
        <v>135</v>
      </c>
      <c r="T464" s="93">
        <f t="shared" si="41"/>
        <v>465</v>
      </c>
    </row>
    <row r="465" spans="1:20">
      <c r="A465" s="99" t="s">
        <v>93</v>
      </c>
      <c r="B465" s="99">
        <v>1406</v>
      </c>
      <c r="C465" s="83">
        <v>1</v>
      </c>
      <c r="D465" s="58" t="s">
        <v>538</v>
      </c>
      <c r="F465" s="113">
        <v>556</v>
      </c>
      <c r="G465" s="114">
        <v>42255</v>
      </c>
      <c r="H465" s="113">
        <v>2320</v>
      </c>
      <c r="I465" s="115">
        <v>600</v>
      </c>
      <c r="J465" s="71" t="s">
        <v>403</v>
      </c>
      <c r="L465" s="42" t="s">
        <v>1862</v>
      </c>
      <c r="M465" s="92">
        <v>0.1</v>
      </c>
      <c r="N465" s="93">
        <v>12</v>
      </c>
      <c r="O465" s="93">
        <f>3+12</f>
        <v>15</v>
      </c>
      <c r="P465" s="93">
        <f t="shared" si="42"/>
        <v>5</v>
      </c>
      <c r="Q465" s="93">
        <f t="shared" si="43"/>
        <v>60</v>
      </c>
      <c r="R465" s="93">
        <f t="shared" si="44"/>
        <v>75</v>
      </c>
      <c r="S465" s="93">
        <f t="shared" si="40"/>
        <v>135</v>
      </c>
      <c r="T465" s="93">
        <f t="shared" si="41"/>
        <v>465</v>
      </c>
    </row>
    <row r="466" spans="1:20">
      <c r="A466" s="99" t="s">
        <v>93</v>
      </c>
      <c r="B466" s="99">
        <v>1407</v>
      </c>
      <c r="C466" s="83">
        <v>1</v>
      </c>
      <c r="D466" s="42" t="s">
        <v>541</v>
      </c>
      <c r="F466" s="113">
        <v>569</v>
      </c>
      <c r="G466" s="114">
        <v>42235</v>
      </c>
      <c r="H466" s="113">
        <v>104090</v>
      </c>
      <c r="I466" s="115">
        <v>17.399999999999999</v>
      </c>
      <c r="J466" s="71" t="s">
        <v>536</v>
      </c>
      <c r="L466" s="42" t="s">
        <v>1862</v>
      </c>
      <c r="M466" s="92">
        <v>0.1</v>
      </c>
      <c r="N466" s="93">
        <v>12</v>
      </c>
      <c r="O466" s="93">
        <f t="shared" ref="O466:O476" si="52">4+12</f>
        <v>16</v>
      </c>
      <c r="P466" s="93">
        <f t="shared" si="42"/>
        <v>0.14499999999999999</v>
      </c>
      <c r="Q466" s="93">
        <f t="shared" si="43"/>
        <v>1.7399999999999998</v>
      </c>
      <c r="R466" s="93">
        <f t="shared" si="44"/>
        <v>2.3199999999999998</v>
      </c>
      <c r="S466" s="93">
        <f t="shared" si="40"/>
        <v>4.0599999999999996</v>
      </c>
      <c r="T466" s="93">
        <f t="shared" si="41"/>
        <v>13.34</v>
      </c>
    </row>
    <row r="467" spans="1:20">
      <c r="A467" s="99" t="s">
        <v>93</v>
      </c>
      <c r="B467" s="99">
        <v>1408</v>
      </c>
      <c r="C467" s="83">
        <v>1</v>
      </c>
      <c r="D467" s="42" t="s">
        <v>541</v>
      </c>
      <c r="F467" s="113">
        <v>569</v>
      </c>
      <c r="G467" s="114">
        <v>42235</v>
      </c>
      <c r="H467" s="113">
        <v>104090</v>
      </c>
      <c r="I467" s="115">
        <v>17.399999999999999</v>
      </c>
      <c r="J467" s="71" t="s">
        <v>536</v>
      </c>
      <c r="L467" s="42" t="s">
        <v>1862</v>
      </c>
      <c r="M467" s="92">
        <v>0.1</v>
      </c>
      <c r="N467" s="93">
        <v>12</v>
      </c>
      <c r="O467" s="93">
        <f t="shared" si="52"/>
        <v>16</v>
      </c>
      <c r="P467" s="93">
        <f t="shared" si="42"/>
        <v>0.14499999999999999</v>
      </c>
      <c r="Q467" s="93">
        <f t="shared" si="43"/>
        <v>1.7399999999999998</v>
      </c>
      <c r="R467" s="93">
        <f t="shared" si="44"/>
        <v>2.3199999999999998</v>
      </c>
      <c r="S467" s="93">
        <f t="shared" si="40"/>
        <v>4.0599999999999996</v>
      </c>
      <c r="T467" s="93">
        <f t="shared" si="41"/>
        <v>13.34</v>
      </c>
    </row>
    <row r="468" spans="1:20">
      <c r="A468" s="99" t="s">
        <v>93</v>
      </c>
      <c r="B468" s="99">
        <v>1409</v>
      </c>
      <c r="C468" s="83">
        <v>1</v>
      </c>
      <c r="D468" s="42" t="s">
        <v>541</v>
      </c>
      <c r="F468" s="113">
        <v>569</v>
      </c>
      <c r="G468" s="114">
        <v>42235</v>
      </c>
      <c r="H468" s="113">
        <v>104090</v>
      </c>
      <c r="I468" s="115">
        <v>17.399999999999999</v>
      </c>
      <c r="J468" s="71" t="s">
        <v>536</v>
      </c>
      <c r="L468" s="42" t="s">
        <v>1862</v>
      </c>
      <c r="M468" s="92">
        <v>0.1</v>
      </c>
      <c r="N468" s="93">
        <v>12</v>
      </c>
      <c r="O468" s="93">
        <f t="shared" si="52"/>
        <v>16</v>
      </c>
      <c r="P468" s="93">
        <f t="shared" si="42"/>
        <v>0.14499999999999999</v>
      </c>
      <c r="Q468" s="93">
        <f t="shared" si="43"/>
        <v>1.7399999999999998</v>
      </c>
      <c r="R468" s="93">
        <f t="shared" si="44"/>
        <v>2.3199999999999998</v>
      </c>
      <c r="S468" s="93">
        <f t="shared" si="40"/>
        <v>4.0599999999999996</v>
      </c>
      <c r="T468" s="93">
        <f t="shared" si="41"/>
        <v>13.34</v>
      </c>
    </row>
    <row r="469" spans="1:20">
      <c r="A469" s="99" t="s">
        <v>93</v>
      </c>
      <c r="B469" s="99">
        <v>1410</v>
      </c>
      <c r="C469" s="83">
        <v>1</v>
      </c>
      <c r="D469" s="58" t="s">
        <v>542</v>
      </c>
      <c r="F469" s="113">
        <v>569</v>
      </c>
      <c r="G469" s="114">
        <v>42229</v>
      </c>
      <c r="H469" s="113">
        <v>103825</v>
      </c>
      <c r="I469" s="115">
        <v>131.54</v>
      </c>
      <c r="J469" s="71" t="s">
        <v>536</v>
      </c>
      <c r="L469" s="42" t="s">
        <v>1862</v>
      </c>
      <c r="M469" s="92">
        <v>0.1</v>
      </c>
      <c r="N469" s="93">
        <v>12</v>
      </c>
      <c r="O469" s="93">
        <f t="shared" si="52"/>
        <v>16</v>
      </c>
      <c r="P469" s="93">
        <f t="shared" si="42"/>
        <v>1.0961666666666667</v>
      </c>
      <c r="Q469" s="93">
        <f t="shared" si="43"/>
        <v>13.154</v>
      </c>
      <c r="R469" s="93">
        <f t="shared" si="44"/>
        <v>17.538666666666668</v>
      </c>
      <c r="S469" s="93">
        <f t="shared" si="40"/>
        <v>30.692666666666668</v>
      </c>
      <c r="T469" s="93">
        <f t="shared" si="41"/>
        <v>100.84733333333332</v>
      </c>
    </row>
    <row r="470" spans="1:20">
      <c r="A470" s="99" t="s">
        <v>93</v>
      </c>
      <c r="B470" s="99">
        <v>1411</v>
      </c>
      <c r="C470" s="83">
        <v>1</v>
      </c>
      <c r="D470" s="58" t="s">
        <v>543</v>
      </c>
      <c r="F470" s="113">
        <v>569</v>
      </c>
      <c r="G470" s="114">
        <v>42229</v>
      </c>
      <c r="H470" s="113">
        <v>103825</v>
      </c>
      <c r="I470" s="115">
        <v>99.52</v>
      </c>
      <c r="J470" s="71" t="s">
        <v>536</v>
      </c>
      <c r="L470" s="42" t="s">
        <v>1862</v>
      </c>
      <c r="M470" s="92">
        <v>0.1</v>
      </c>
      <c r="N470" s="93">
        <v>12</v>
      </c>
      <c r="O470" s="93">
        <f t="shared" si="52"/>
        <v>16</v>
      </c>
      <c r="P470" s="93">
        <f t="shared" si="42"/>
        <v>0.82933333333333337</v>
      </c>
      <c r="Q470" s="93">
        <f t="shared" si="43"/>
        <v>9.952</v>
      </c>
      <c r="R470" s="93">
        <f t="shared" si="44"/>
        <v>13.269333333333334</v>
      </c>
      <c r="S470" s="93">
        <f t="shared" si="40"/>
        <v>23.221333333333334</v>
      </c>
      <c r="T470" s="93">
        <f t="shared" si="41"/>
        <v>76.298666666666662</v>
      </c>
    </row>
    <row r="471" spans="1:20">
      <c r="A471" s="99" t="s">
        <v>93</v>
      </c>
      <c r="B471" s="99">
        <v>1412</v>
      </c>
      <c r="C471" s="83">
        <v>1</v>
      </c>
      <c r="D471" s="58" t="s">
        <v>544</v>
      </c>
      <c r="F471" s="113">
        <v>569</v>
      </c>
      <c r="G471" s="114">
        <v>42229</v>
      </c>
      <c r="H471" s="113">
        <v>103825</v>
      </c>
      <c r="I471" s="115">
        <v>87.99</v>
      </c>
      <c r="J471" s="71" t="s">
        <v>536</v>
      </c>
      <c r="L471" s="42" t="s">
        <v>1862</v>
      </c>
      <c r="M471" s="92">
        <v>0.1</v>
      </c>
      <c r="N471" s="93">
        <v>12</v>
      </c>
      <c r="O471" s="93">
        <f t="shared" si="52"/>
        <v>16</v>
      </c>
      <c r="P471" s="93">
        <f t="shared" si="42"/>
        <v>0.73324999999999996</v>
      </c>
      <c r="Q471" s="93">
        <f t="shared" si="43"/>
        <v>8.7989999999999995</v>
      </c>
      <c r="R471" s="93">
        <f t="shared" si="44"/>
        <v>11.731999999999999</v>
      </c>
      <c r="S471" s="93">
        <f t="shared" ref="S471:S534" si="53">+R471+Q471</f>
        <v>20.530999999999999</v>
      </c>
      <c r="T471" s="93">
        <f t="shared" ref="T471:T534" si="54">+I471-S471</f>
        <v>67.459000000000003</v>
      </c>
    </row>
    <row r="472" spans="1:20">
      <c r="A472" s="99" t="s">
        <v>93</v>
      </c>
      <c r="B472" s="99">
        <v>1413</v>
      </c>
      <c r="C472" s="83">
        <v>1</v>
      </c>
      <c r="D472" s="58" t="s">
        <v>545</v>
      </c>
      <c r="F472" s="113">
        <v>569</v>
      </c>
      <c r="G472" s="114">
        <v>42229</v>
      </c>
      <c r="H472" s="113">
        <v>103825</v>
      </c>
      <c r="I472" s="115">
        <v>116.99</v>
      </c>
      <c r="J472" s="71" t="s">
        <v>536</v>
      </c>
      <c r="L472" s="42" t="s">
        <v>1862</v>
      </c>
      <c r="M472" s="92">
        <v>0.1</v>
      </c>
      <c r="N472" s="93">
        <v>12</v>
      </c>
      <c r="O472" s="93">
        <f t="shared" si="52"/>
        <v>16</v>
      </c>
      <c r="P472" s="93">
        <f t="shared" ref="P472:P535" si="55">+I472*M472/12</f>
        <v>0.97491666666666665</v>
      </c>
      <c r="Q472" s="93">
        <f t="shared" ref="Q472:Q535" si="56">+P472*N472</f>
        <v>11.699</v>
      </c>
      <c r="R472" s="93">
        <f t="shared" ref="R472:R535" si="57">+P472*O472</f>
        <v>15.598666666666666</v>
      </c>
      <c r="S472" s="93">
        <f t="shared" si="53"/>
        <v>27.297666666666665</v>
      </c>
      <c r="T472" s="93">
        <f t="shared" si="54"/>
        <v>89.692333333333323</v>
      </c>
    </row>
    <row r="473" spans="1:20" ht="12" hidden="1" customHeight="1">
      <c r="A473" s="99" t="s">
        <v>93</v>
      </c>
      <c r="B473" s="99">
        <v>1414</v>
      </c>
      <c r="C473" s="83">
        <v>1</v>
      </c>
      <c r="D473" s="58" t="s">
        <v>547</v>
      </c>
      <c r="F473" s="113"/>
      <c r="G473" s="114"/>
      <c r="H473" s="113"/>
      <c r="I473" s="115"/>
      <c r="M473" s="92">
        <v>0.1</v>
      </c>
      <c r="N473" s="93">
        <v>12</v>
      </c>
      <c r="O473" s="93">
        <f t="shared" si="52"/>
        <v>16</v>
      </c>
      <c r="P473" s="93">
        <f t="shared" si="55"/>
        <v>0</v>
      </c>
      <c r="Q473" s="93">
        <f t="shared" si="56"/>
        <v>0</v>
      </c>
      <c r="R473" s="93">
        <f t="shared" si="57"/>
        <v>0</v>
      </c>
      <c r="S473" s="93">
        <f t="shared" si="53"/>
        <v>0</v>
      </c>
      <c r="T473" s="93">
        <f t="shared" si="54"/>
        <v>0</v>
      </c>
    </row>
    <row r="474" spans="1:20">
      <c r="A474" s="99" t="s">
        <v>93</v>
      </c>
      <c r="B474" s="99">
        <v>1415</v>
      </c>
      <c r="C474" s="83">
        <v>1</v>
      </c>
      <c r="D474" s="58" t="s">
        <v>542</v>
      </c>
      <c r="F474" s="113"/>
      <c r="G474" s="114">
        <v>42244</v>
      </c>
      <c r="H474" s="113">
        <v>104583</v>
      </c>
      <c r="I474" s="115">
        <v>131.55000000000001</v>
      </c>
      <c r="J474" s="71" t="s">
        <v>536</v>
      </c>
      <c r="L474" s="42" t="s">
        <v>1862</v>
      </c>
      <c r="M474" s="92">
        <v>0.1</v>
      </c>
      <c r="N474" s="93">
        <v>12</v>
      </c>
      <c r="O474" s="93">
        <f t="shared" si="52"/>
        <v>16</v>
      </c>
      <c r="P474" s="93">
        <f t="shared" si="55"/>
        <v>1.0962500000000002</v>
      </c>
      <c r="Q474" s="93">
        <f t="shared" si="56"/>
        <v>13.155000000000001</v>
      </c>
      <c r="R474" s="93">
        <f t="shared" si="57"/>
        <v>17.540000000000003</v>
      </c>
      <c r="S474" s="93">
        <f t="shared" si="53"/>
        <v>30.695000000000004</v>
      </c>
      <c r="T474" s="93">
        <f t="shared" si="54"/>
        <v>100.855</v>
      </c>
    </row>
    <row r="475" spans="1:20">
      <c r="A475" s="99" t="s">
        <v>93</v>
      </c>
      <c r="B475" s="99">
        <v>1416</v>
      </c>
      <c r="C475" s="83">
        <v>1</v>
      </c>
      <c r="D475" s="58" t="s">
        <v>548</v>
      </c>
      <c r="F475" s="113"/>
      <c r="G475" s="114">
        <v>42244</v>
      </c>
      <c r="H475" s="113">
        <v>104583</v>
      </c>
      <c r="I475" s="115">
        <v>50.8</v>
      </c>
      <c r="J475" s="71" t="s">
        <v>536</v>
      </c>
      <c r="L475" s="42" t="s">
        <v>1862</v>
      </c>
      <c r="M475" s="92">
        <v>0.1</v>
      </c>
      <c r="N475" s="93">
        <v>12</v>
      </c>
      <c r="O475" s="93">
        <f t="shared" si="52"/>
        <v>16</v>
      </c>
      <c r="P475" s="93">
        <f t="shared" si="55"/>
        <v>0.42333333333333334</v>
      </c>
      <c r="Q475" s="93">
        <f t="shared" si="56"/>
        <v>5.08</v>
      </c>
      <c r="R475" s="93">
        <f t="shared" si="57"/>
        <v>6.7733333333333334</v>
      </c>
      <c r="S475" s="93">
        <f t="shared" si="53"/>
        <v>11.853333333333333</v>
      </c>
      <c r="T475" s="93">
        <f t="shared" si="54"/>
        <v>38.946666666666665</v>
      </c>
    </row>
    <row r="476" spans="1:20">
      <c r="A476" s="99" t="s">
        <v>93</v>
      </c>
      <c r="B476" s="99">
        <v>1417</v>
      </c>
      <c r="C476" s="83">
        <v>1</v>
      </c>
      <c r="D476" s="58" t="s">
        <v>549</v>
      </c>
      <c r="F476" s="113"/>
      <c r="G476" s="114">
        <v>42244</v>
      </c>
      <c r="H476" s="113">
        <v>104583</v>
      </c>
      <c r="I476" s="115">
        <v>55.8</v>
      </c>
      <c r="J476" s="71" t="s">
        <v>536</v>
      </c>
      <c r="L476" s="42" t="s">
        <v>1862</v>
      </c>
      <c r="M476" s="92">
        <v>0.1</v>
      </c>
      <c r="N476" s="93">
        <v>12</v>
      </c>
      <c r="O476" s="93">
        <f t="shared" si="52"/>
        <v>16</v>
      </c>
      <c r="P476" s="93">
        <f t="shared" si="55"/>
        <v>0.46500000000000002</v>
      </c>
      <c r="Q476" s="93">
        <f t="shared" si="56"/>
        <v>5.58</v>
      </c>
      <c r="R476" s="93">
        <f t="shared" si="57"/>
        <v>7.44</v>
      </c>
      <c r="S476" s="93">
        <f t="shared" si="53"/>
        <v>13.02</v>
      </c>
      <c r="T476" s="93">
        <f t="shared" si="54"/>
        <v>42.78</v>
      </c>
    </row>
    <row r="477" spans="1:20">
      <c r="A477" s="99" t="s">
        <v>93</v>
      </c>
      <c r="B477" s="99">
        <v>1418</v>
      </c>
      <c r="C477" s="83">
        <v>1</v>
      </c>
      <c r="D477" s="58" t="s">
        <v>549</v>
      </c>
      <c r="F477" s="113"/>
      <c r="G477" s="114">
        <v>42244</v>
      </c>
      <c r="H477" s="113">
        <v>104583</v>
      </c>
      <c r="I477" s="115">
        <v>55.8</v>
      </c>
      <c r="J477" s="71" t="s">
        <v>536</v>
      </c>
      <c r="L477" s="42" t="s">
        <v>1862</v>
      </c>
      <c r="M477" s="92">
        <v>0.1</v>
      </c>
      <c r="N477" s="93">
        <v>12</v>
      </c>
      <c r="O477" s="93">
        <f>4+12</f>
        <v>16</v>
      </c>
      <c r="P477" s="93">
        <f t="shared" si="55"/>
        <v>0.46500000000000002</v>
      </c>
      <c r="Q477" s="93">
        <f t="shared" si="56"/>
        <v>5.58</v>
      </c>
      <c r="R477" s="93">
        <f t="shared" si="57"/>
        <v>7.44</v>
      </c>
      <c r="S477" s="93">
        <f t="shared" si="53"/>
        <v>13.02</v>
      </c>
      <c r="T477" s="93">
        <f t="shared" si="54"/>
        <v>42.78</v>
      </c>
    </row>
    <row r="478" spans="1:20">
      <c r="A478" s="99" t="s">
        <v>93</v>
      </c>
      <c r="B478" s="99">
        <v>1419</v>
      </c>
      <c r="C478" s="83">
        <v>1</v>
      </c>
      <c r="D478" s="58" t="s">
        <v>550</v>
      </c>
      <c r="E478" s="58" t="s">
        <v>551</v>
      </c>
      <c r="F478" s="113"/>
      <c r="G478" s="114">
        <v>42836</v>
      </c>
      <c r="H478" s="113"/>
      <c r="I478" s="115">
        <v>11899.99</v>
      </c>
      <c r="J478" s="71" t="s">
        <v>552</v>
      </c>
      <c r="L478" s="42" t="s">
        <v>1862</v>
      </c>
      <c r="M478" s="92">
        <v>0.1</v>
      </c>
      <c r="N478" s="93">
        <v>8</v>
      </c>
      <c r="O478" s="93">
        <v>0</v>
      </c>
      <c r="P478" s="93">
        <f t="shared" si="55"/>
        <v>99.166583333333335</v>
      </c>
      <c r="Q478" s="93">
        <f t="shared" si="56"/>
        <v>793.33266666666668</v>
      </c>
      <c r="R478" s="93">
        <f t="shared" si="57"/>
        <v>0</v>
      </c>
      <c r="S478" s="93">
        <f t="shared" si="53"/>
        <v>793.33266666666668</v>
      </c>
      <c r="T478" s="93">
        <f t="shared" si="54"/>
        <v>11106.657333333333</v>
      </c>
    </row>
    <row r="479" spans="1:20">
      <c r="A479" s="99" t="s">
        <v>93</v>
      </c>
      <c r="B479" s="99">
        <v>1420</v>
      </c>
      <c r="C479" s="83">
        <v>1</v>
      </c>
      <c r="D479" s="58" t="s">
        <v>553</v>
      </c>
      <c r="F479" s="113"/>
      <c r="G479" s="114">
        <v>42836</v>
      </c>
      <c r="H479" s="113">
        <v>78656</v>
      </c>
      <c r="I479" s="115">
        <v>135</v>
      </c>
      <c r="J479" s="71" t="s">
        <v>554</v>
      </c>
      <c r="L479" s="42" t="s">
        <v>1862</v>
      </c>
      <c r="M479" s="92">
        <v>0.1</v>
      </c>
      <c r="N479" s="93">
        <v>8</v>
      </c>
      <c r="O479" s="93">
        <v>0</v>
      </c>
      <c r="P479" s="93">
        <f t="shared" si="55"/>
        <v>1.125</v>
      </c>
      <c r="Q479" s="93">
        <f t="shared" si="56"/>
        <v>9</v>
      </c>
      <c r="R479" s="93">
        <f t="shared" si="57"/>
        <v>0</v>
      </c>
      <c r="S479" s="93">
        <f t="shared" si="53"/>
        <v>9</v>
      </c>
      <c r="T479" s="93">
        <f t="shared" si="54"/>
        <v>126</v>
      </c>
    </row>
    <row r="480" spans="1:20">
      <c r="A480" s="99" t="s">
        <v>93</v>
      </c>
      <c r="B480" s="99">
        <v>1421</v>
      </c>
      <c r="C480" s="83">
        <v>1</v>
      </c>
      <c r="D480" s="58" t="s">
        <v>555</v>
      </c>
      <c r="F480" s="113"/>
      <c r="G480" s="114">
        <v>42836</v>
      </c>
      <c r="H480" s="113">
        <v>78656</v>
      </c>
      <c r="I480" s="115">
        <v>48.99</v>
      </c>
      <c r="J480" s="71" t="s">
        <v>554</v>
      </c>
      <c r="L480" s="42" t="s">
        <v>1862</v>
      </c>
      <c r="M480" s="92">
        <v>0.1</v>
      </c>
      <c r="N480" s="93">
        <v>8</v>
      </c>
      <c r="O480" s="93">
        <v>0</v>
      </c>
      <c r="P480" s="93">
        <f t="shared" si="55"/>
        <v>0.40825000000000006</v>
      </c>
      <c r="Q480" s="93">
        <f t="shared" si="56"/>
        <v>3.2660000000000005</v>
      </c>
      <c r="R480" s="93">
        <f t="shared" si="57"/>
        <v>0</v>
      </c>
      <c r="S480" s="93">
        <f t="shared" si="53"/>
        <v>3.2660000000000005</v>
      </c>
      <c r="T480" s="93">
        <f t="shared" si="54"/>
        <v>45.724000000000004</v>
      </c>
    </row>
    <row r="481" spans="1:20">
      <c r="A481" s="99" t="s">
        <v>93</v>
      </c>
      <c r="B481" s="99">
        <v>1422</v>
      </c>
      <c r="C481" s="83">
        <v>1</v>
      </c>
      <c r="D481" s="58" t="s">
        <v>556</v>
      </c>
      <c r="F481" s="113"/>
      <c r="G481" s="114" t="s">
        <v>557</v>
      </c>
      <c r="H481" s="113">
        <v>78656</v>
      </c>
      <c r="I481" s="115">
        <v>154.99</v>
      </c>
      <c r="J481" s="71" t="s">
        <v>554</v>
      </c>
      <c r="L481" s="42" t="s">
        <v>1862</v>
      </c>
      <c r="M481" s="92">
        <v>0.1</v>
      </c>
      <c r="N481" s="93">
        <v>8</v>
      </c>
      <c r="O481" s="93">
        <v>0</v>
      </c>
      <c r="P481" s="93">
        <f t="shared" si="55"/>
        <v>1.2915833333333335</v>
      </c>
      <c r="Q481" s="93">
        <f t="shared" si="56"/>
        <v>10.332666666666668</v>
      </c>
      <c r="R481" s="93">
        <f t="shared" si="57"/>
        <v>0</v>
      </c>
      <c r="S481" s="93">
        <f t="shared" si="53"/>
        <v>10.332666666666668</v>
      </c>
      <c r="T481" s="93">
        <f t="shared" si="54"/>
        <v>144.65733333333333</v>
      </c>
    </row>
    <row r="482" spans="1:20">
      <c r="A482" s="83" t="s">
        <v>93</v>
      </c>
      <c r="B482" s="65">
        <v>1423</v>
      </c>
      <c r="C482" s="65">
        <v>1</v>
      </c>
      <c r="D482" s="42" t="s">
        <v>558</v>
      </c>
      <c r="G482" s="106">
        <v>42836</v>
      </c>
      <c r="H482" s="65">
        <v>78656</v>
      </c>
      <c r="I482" s="64">
        <v>78.989999999999995</v>
      </c>
      <c r="J482" s="71" t="s">
        <v>554</v>
      </c>
      <c r="L482" s="42" t="s">
        <v>1862</v>
      </c>
      <c r="M482" s="92">
        <v>0.1</v>
      </c>
      <c r="N482" s="93">
        <v>8</v>
      </c>
      <c r="O482" s="93">
        <v>0</v>
      </c>
      <c r="P482" s="93">
        <f t="shared" si="55"/>
        <v>0.65825</v>
      </c>
      <c r="Q482" s="93">
        <f t="shared" si="56"/>
        <v>5.266</v>
      </c>
      <c r="R482" s="93">
        <f t="shared" si="57"/>
        <v>0</v>
      </c>
      <c r="S482" s="93">
        <f t="shared" si="53"/>
        <v>5.266</v>
      </c>
      <c r="T482" s="93">
        <f t="shared" si="54"/>
        <v>73.72399999999999</v>
      </c>
    </row>
    <row r="483" spans="1:20">
      <c r="A483" s="83" t="s">
        <v>93</v>
      </c>
      <c r="B483" s="65">
        <v>1424</v>
      </c>
      <c r="C483" s="65">
        <v>1</v>
      </c>
      <c r="D483" s="42" t="s">
        <v>559</v>
      </c>
      <c r="G483" s="106">
        <v>42836</v>
      </c>
      <c r="H483" s="65">
        <v>78656</v>
      </c>
      <c r="I483" s="64">
        <v>72.989999999999995</v>
      </c>
      <c r="J483" s="71" t="s">
        <v>554</v>
      </c>
      <c r="K483" s="58"/>
      <c r="L483" s="42" t="s">
        <v>1862</v>
      </c>
      <c r="M483" s="92">
        <v>0.1</v>
      </c>
      <c r="N483" s="93">
        <v>8</v>
      </c>
      <c r="O483" s="93">
        <v>0</v>
      </c>
      <c r="P483" s="93">
        <f t="shared" si="55"/>
        <v>0.60824999999999996</v>
      </c>
      <c r="Q483" s="93">
        <f t="shared" si="56"/>
        <v>4.8659999999999997</v>
      </c>
      <c r="R483" s="93">
        <f t="shared" si="57"/>
        <v>0</v>
      </c>
      <c r="S483" s="93">
        <f t="shared" si="53"/>
        <v>4.8659999999999997</v>
      </c>
      <c r="T483" s="93">
        <f t="shared" si="54"/>
        <v>68.123999999999995</v>
      </c>
    </row>
    <row r="484" spans="1:20">
      <c r="A484" s="83" t="s">
        <v>93</v>
      </c>
      <c r="B484" s="65">
        <v>1425</v>
      </c>
      <c r="C484" s="65">
        <v>1</v>
      </c>
      <c r="D484" s="42" t="s">
        <v>560</v>
      </c>
      <c r="G484" s="106">
        <v>42836</v>
      </c>
      <c r="H484" s="65">
        <v>78656</v>
      </c>
      <c r="I484" s="64">
        <v>88.99</v>
      </c>
      <c r="J484" s="71" t="s">
        <v>554</v>
      </c>
      <c r="K484" s="58"/>
      <c r="L484" s="42" t="s">
        <v>1862</v>
      </c>
      <c r="M484" s="92">
        <v>0.1</v>
      </c>
      <c r="N484" s="93">
        <v>8</v>
      </c>
      <c r="O484" s="93">
        <v>0</v>
      </c>
      <c r="P484" s="93">
        <f t="shared" si="55"/>
        <v>0.74158333333333326</v>
      </c>
      <c r="Q484" s="93">
        <f t="shared" si="56"/>
        <v>5.9326666666666661</v>
      </c>
      <c r="R484" s="93">
        <f t="shared" si="57"/>
        <v>0</v>
      </c>
      <c r="S484" s="93">
        <f t="shared" si="53"/>
        <v>5.9326666666666661</v>
      </c>
      <c r="T484" s="93">
        <f t="shared" si="54"/>
        <v>83.057333333333332</v>
      </c>
    </row>
    <row r="485" spans="1:20">
      <c r="A485" s="83" t="s">
        <v>93</v>
      </c>
      <c r="B485" s="65">
        <v>1426</v>
      </c>
      <c r="C485" s="65">
        <v>1</v>
      </c>
      <c r="D485" s="42" t="s">
        <v>561</v>
      </c>
      <c r="G485" s="106">
        <v>42836</v>
      </c>
      <c r="H485" s="65">
        <v>78656</v>
      </c>
      <c r="I485" s="64">
        <v>98.99</v>
      </c>
      <c r="J485" s="71" t="s">
        <v>554</v>
      </c>
      <c r="K485" s="58"/>
      <c r="L485" s="42" t="s">
        <v>1862</v>
      </c>
      <c r="M485" s="92">
        <v>0.1</v>
      </c>
      <c r="N485" s="93">
        <v>8</v>
      </c>
      <c r="O485" s="93">
        <v>0</v>
      </c>
      <c r="P485" s="93">
        <f t="shared" si="55"/>
        <v>0.82491666666666674</v>
      </c>
      <c r="Q485" s="93">
        <f t="shared" si="56"/>
        <v>6.5993333333333339</v>
      </c>
      <c r="R485" s="93">
        <f t="shared" si="57"/>
        <v>0</v>
      </c>
      <c r="S485" s="93">
        <f t="shared" si="53"/>
        <v>6.5993333333333339</v>
      </c>
      <c r="T485" s="93">
        <f t="shared" si="54"/>
        <v>92.390666666666661</v>
      </c>
    </row>
    <row r="486" spans="1:20">
      <c r="A486" s="83" t="s">
        <v>93</v>
      </c>
      <c r="B486" s="65">
        <v>1427</v>
      </c>
      <c r="C486" s="65">
        <v>1</v>
      </c>
      <c r="D486" s="42" t="s">
        <v>562</v>
      </c>
      <c r="G486" s="106">
        <v>42836</v>
      </c>
      <c r="H486" s="65">
        <v>78656</v>
      </c>
      <c r="I486" s="64">
        <v>115</v>
      </c>
      <c r="J486" s="71" t="s">
        <v>554</v>
      </c>
      <c r="K486" s="58"/>
      <c r="L486" s="42" t="s">
        <v>1862</v>
      </c>
      <c r="M486" s="92">
        <v>0.1</v>
      </c>
      <c r="N486" s="93">
        <v>8</v>
      </c>
      <c r="O486" s="93">
        <v>0</v>
      </c>
      <c r="P486" s="93">
        <f t="shared" si="55"/>
        <v>0.95833333333333337</v>
      </c>
      <c r="Q486" s="93">
        <f t="shared" si="56"/>
        <v>7.666666666666667</v>
      </c>
      <c r="R486" s="93">
        <f t="shared" si="57"/>
        <v>0</v>
      </c>
      <c r="S486" s="93">
        <f t="shared" si="53"/>
        <v>7.666666666666667</v>
      </c>
      <c r="T486" s="93">
        <f t="shared" si="54"/>
        <v>107.33333333333333</v>
      </c>
    </row>
    <row r="487" spans="1:20">
      <c r="A487" s="83" t="s">
        <v>93</v>
      </c>
      <c r="B487" s="65">
        <v>1428</v>
      </c>
      <c r="C487" s="65">
        <v>1</v>
      </c>
      <c r="D487" s="42" t="s">
        <v>563</v>
      </c>
      <c r="G487" s="106">
        <v>42836</v>
      </c>
      <c r="H487" s="65">
        <v>78656</v>
      </c>
      <c r="I487" s="64">
        <v>145</v>
      </c>
      <c r="J487" s="71" t="s">
        <v>554</v>
      </c>
      <c r="K487" s="58"/>
      <c r="L487" s="42" t="s">
        <v>1862</v>
      </c>
      <c r="M487" s="92">
        <v>0.1</v>
      </c>
      <c r="N487" s="93">
        <v>8</v>
      </c>
      <c r="O487" s="93">
        <v>0</v>
      </c>
      <c r="P487" s="93">
        <f t="shared" si="55"/>
        <v>1.2083333333333333</v>
      </c>
      <c r="Q487" s="93">
        <f t="shared" si="56"/>
        <v>9.6666666666666661</v>
      </c>
      <c r="R487" s="93">
        <f t="shared" si="57"/>
        <v>0</v>
      </c>
      <c r="S487" s="93">
        <f t="shared" si="53"/>
        <v>9.6666666666666661</v>
      </c>
      <c r="T487" s="93">
        <f t="shared" si="54"/>
        <v>135.33333333333334</v>
      </c>
    </row>
    <row r="488" spans="1:20">
      <c r="A488" s="83" t="s">
        <v>93</v>
      </c>
      <c r="B488" s="65">
        <v>1429</v>
      </c>
      <c r="C488" s="65">
        <v>1</v>
      </c>
      <c r="D488" s="42" t="s">
        <v>564</v>
      </c>
      <c r="G488" s="106">
        <v>42836</v>
      </c>
      <c r="H488" s="65">
        <v>78656</v>
      </c>
      <c r="I488" s="64">
        <v>194.99</v>
      </c>
      <c r="J488" s="71" t="s">
        <v>554</v>
      </c>
      <c r="K488" s="58"/>
      <c r="L488" s="42" t="s">
        <v>1862</v>
      </c>
      <c r="M488" s="92">
        <v>0.1</v>
      </c>
      <c r="N488" s="93">
        <v>8</v>
      </c>
      <c r="O488" s="93">
        <v>0</v>
      </c>
      <c r="P488" s="93">
        <f t="shared" si="55"/>
        <v>1.6249166666666668</v>
      </c>
      <c r="Q488" s="93">
        <f t="shared" si="56"/>
        <v>12.999333333333334</v>
      </c>
      <c r="R488" s="93">
        <f t="shared" si="57"/>
        <v>0</v>
      </c>
      <c r="S488" s="93">
        <f t="shared" si="53"/>
        <v>12.999333333333334</v>
      </c>
      <c r="T488" s="93">
        <f t="shared" si="54"/>
        <v>181.99066666666667</v>
      </c>
    </row>
    <row r="489" spans="1:20">
      <c r="A489" s="83" t="s">
        <v>93</v>
      </c>
      <c r="B489" s="65">
        <v>1430</v>
      </c>
      <c r="C489" s="65">
        <v>1</v>
      </c>
      <c r="D489" s="42" t="s">
        <v>565</v>
      </c>
      <c r="G489" s="106">
        <v>42836</v>
      </c>
      <c r="H489" s="65">
        <v>78656</v>
      </c>
      <c r="I489" s="64">
        <v>194.99</v>
      </c>
      <c r="J489" s="71" t="s">
        <v>554</v>
      </c>
      <c r="K489" s="58"/>
      <c r="L489" s="42" t="s">
        <v>1862</v>
      </c>
      <c r="M489" s="92">
        <v>0.1</v>
      </c>
      <c r="N489" s="93">
        <v>8</v>
      </c>
      <c r="O489" s="93">
        <v>0</v>
      </c>
      <c r="P489" s="93">
        <f t="shared" si="55"/>
        <v>1.6249166666666668</v>
      </c>
      <c r="Q489" s="93">
        <f t="shared" si="56"/>
        <v>12.999333333333334</v>
      </c>
      <c r="R489" s="93">
        <f t="shared" si="57"/>
        <v>0</v>
      </c>
      <c r="S489" s="93">
        <f t="shared" si="53"/>
        <v>12.999333333333334</v>
      </c>
      <c r="T489" s="93">
        <f t="shared" si="54"/>
        <v>181.99066666666667</v>
      </c>
    </row>
    <row r="490" spans="1:20">
      <c r="A490" s="83" t="s">
        <v>93</v>
      </c>
      <c r="B490" s="65">
        <v>1431</v>
      </c>
      <c r="C490" s="65">
        <v>1</v>
      </c>
      <c r="D490" s="42" t="s">
        <v>566</v>
      </c>
      <c r="G490" s="106">
        <v>42836</v>
      </c>
      <c r="H490" s="65">
        <v>78656</v>
      </c>
      <c r="I490" s="64">
        <v>95</v>
      </c>
      <c r="J490" s="71" t="s">
        <v>554</v>
      </c>
      <c r="K490" s="58"/>
      <c r="L490" s="42" t="s">
        <v>1862</v>
      </c>
      <c r="M490" s="92">
        <v>0.1</v>
      </c>
      <c r="N490" s="93">
        <v>8</v>
      </c>
      <c r="O490" s="93">
        <v>0</v>
      </c>
      <c r="P490" s="93">
        <f t="shared" si="55"/>
        <v>0.79166666666666663</v>
      </c>
      <c r="Q490" s="93">
        <f t="shared" si="56"/>
        <v>6.333333333333333</v>
      </c>
      <c r="R490" s="93">
        <f t="shared" si="57"/>
        <v>0</v>
      </c>
      <c r="S490" s="93">
        <f t="shared" si="53"/>
        <v>6.333333333333333</v>
      </c>
      <c r="T490" s="93">
        <f t="shared" si="54"/>
        <v>88.666666666666671</v>
      </c>
    </row>
    <row r="491" spans="1:20">
      <c r="A491" s="83" t="s">
        <v>93</v>
      </c>
      <c r="B491" s="65">
        <v>1432</v>
      </c>
      <c r="C491" s="65">
        <v>1</v>
      </c>
      <c r="D491" s="42" t="s">
        <v>567</v>
      </c>
      <c r="G491" s="106">
        <v>42836</v>
      </c>
      <c r="H491" s="65">
        <v>78656</v>
      </c>
      <c r="I491" s="64">
        <v>75</v>
      </c>
      <c r="J491" s="71" t="s">
        <v>554</v>
      </c>
      <c r="K491" s="58"/>
      <c r="L491" s="42" t="s">
        <v>1862</v>
      </c>
      <c r="M491" s="92">
        <v>0.1</v>
      </c>
      <c r="N491" s="93">
        <v>8</v>
      </c>
      <c r="O491" s="93">
        <v>0</v>
      </c>
      <c r="P491" s="93">
        <f t="shared" si="55"/>
        <v>0.625</v>
      </c>
      <c r="Q491" s="93">
        <f t="shared" si="56"/>
        <v>5</v>
      </c>
      <c r="R491" s="93">
        <f t="shared" si="57"/>
        <v>0</v>
      </c>
      <c r="S491" s="93">
        <f t="shared" si="53"/>
        <v>5</v>
      </c>
      <c r="T491" s="93">
        <f t="shared" si="54"/>
        <v>70</v>
      </c>
    </row>
    <row r="492" spans="1:20">
      <c r="A492" s="83" t="s">
        <v>93</v>
      </c>
      <c r="B492" s="65">
        <v>1433</v>
      </c>
      <c r="C492" s="65">
        <v>1</v>
      </c>
      <c r="D492" s="42" t="s">
        <v>568</v>
      </c>
      <c r="G492" s="106">
        <v>42836</v>
      </c>
      <c r="H492" s="65">
        <v>78656</v>
      </c>
      <c r="I492" s="64">
        <v>139</v>
      </c>
      <c r="J492" s="71" t="s">
        <v>554</v>
      </c>
      <c r="K492" s="58"/>
      <c r="L492" s="42" t="s">
        <v>1862</v>
      </c>
      <c r="M492" s="92">
        <v>0.1</v>
      </c>
      <c r="N492" s="93">
        <v>8</v>
      </c>
      <c r="O492" s="93">
        <v>0</v>
      </c>
      <c r="P492" s="93">
        <f t="shared" si="55"/>
        <v>1.1583333333333334</v>
      </c>
      <c r="Q492" s="93">
        <f t="shared" si="56"/>
        <v>9.2666666666666675</v>
      </c>
      <c r="R492" s="93">
        <f t="shared" si="57"/>
        <v>0</v>
      </c>
      <c r="S492" s="93">
        <f t="shared" si="53"/>
        <v>9.2666666666666675</v>
      </c>
      <c r="T492" s="93">
        <f t="shared" si="54"/>
        <v>129.73333333333332</v>
      </c>
    </row>
    <row r="493" spans="1:20">
      <c r="A493" s="83" t="s">
        <v>93</v>
      </c>
      <c r="B493" s="65">
        <v>1434</v>
      </c>
      <c r="C493" s="65">
        <v>1</v>
      </c>
      <c r="D493" s="42" t="s">
        <v>256</v>
      </c>
      <c r="G493" s="106">
        <v>42836</v>
      </c>
      <c r="H493" s="65">
        <v>78656</v>
      </c>
      <c r="I493" s="64">
        <v>120</v>
      </c>
      <c r="J493" s="71" t="s">
        <v>554</v>
      </c>
      <c r="K493" s="58"/>
      <c r="L493" s="42" t="s">
        <v>1862</v>
      </c>
      <c r="M493" s="92">
        <v>0.1</v>
      </c>
      <c r="N493" s="93">
        <v>8</v>
      </c>
      <c r="O493" s="93">
        <v>0</v>
      </c>
      <c r="P493" s="93">
        <f t="shared" si="55"/>
        <v>1</v>
      </c>
      <c r="Q493" s="93">
        <f t="shared" si="56"/>
        <v>8</v>
      </c>
      <c r="R493" s="93">
        <f t="shared" si="57"/>
        <v>0</v>
      </c>
      <c r="S493" s="93">
        <f t="shared" si="53"/>
        <v>8</v>
      </c>
      <c r="T493" s="93">
        <f t="shared" si="54"/>
        <v>112</v>
      </c>
    </row>
    <row r="494" spans="1:20">
      <c r="A494" s="83" t="s">
        <v>93</v>
      </c>
      <c r="B494" s="65">
        <v>1435</v>
      </c>
      <c r="C494" s="65">
        <v>1</v>
      </c>
      <c r="D494" s="42" t="s">
        <v>569</v>
      </c>
      <c r="G494" s="106">
        <v>42836</v>
      </c>
      <c r="H494" s="65">
        <v>78656</v>
      </c>
      <c r="I494" s="64">
        <v>125</v>
      </c>
      <c r="J494" s="71" t="s">
        <v>554</v>
      </c>
      <c r="K494" s="58"/>
      <c r="L494" s="42" t="s">
        <v>1862</v>
      </c>
      <c r="M494" s="92">
        <v>0.1</v>
      </c>
      <c r="N494" s="93">
        <v>8</v>
      </c>
      <c r="O494" s="93">
        <v>0</v>
      </c>
      <c r="P494" s="93">
        <f t="shared" si="55"/>
        <v>1.0416666666666667</v>
      </c>
      <c r="Q494" s="93">
        <f t="shared" si="56"/>
        <v>8.3333333333333339</v>
      </c>
      <c r="R494" s="93">
        <f t="shared" si="57"/>
        <v>0</v>
      </c>
      <c r="S494" s="93">
        <f t="shared" si="53"/>
        <v>8.3333333333333339</v>
      </c>
      <c r="T494" s="93">
        <f t="shared" si="54"/>
        <v>116.66666666666667</v>
      </c>
    </row>
    <row r="495" spans="1:20" ht="12" hidden="1" customHeight="1">
      <c r="A495" s="83" t="s">
        <v>93</v>
      </c>
      <c r="B495" s="65">
        <v>1436</v>
      </c>
      <c r="C495" s="65">
        <v>1</v>
      </c>
      <c r="D495" s="42" t="s">
        <v>570</v>
      </c>
      <c r="G495" s="106">
        <v>42836</v>
      </c>
      <c r="H495" s="65"/>
      <c r="J495" s="71" t="s">
        <v>554</v>
      </c>
      <c r="K495" s="58"/>
      <c r="M495" s="92">
        <v>0.1</v>
      </c>
      <c r="N495" s="93">
        <v>12</v>
      </c>
      <c r="O495" s="93"/>
      <c r="P495" s="93">
        <f t="shared" si="55"/>
        <v>0</v>
      </c>
      <c r="Q495" s="93">
        <f t="shared" si="56"/>
        <v>0</v>
      </c>
      <c r="R495" s="93">
        <f t="shared" si="57"/>
        <v>0</v>
      </c>
      <c r="S495" s="93">
        <f t="shared" si="53"/>
        <v>0</v>
      </c>
      <c r="T495" s="93">
        <f t="shared" si="54"/>
        <v>0</v>
      </c>
    </row>
    <row r="496" spans="1:20" ht="12" hidden="1" customHeight="1">
      <c r="A496" s="83" t="s">
        <v>93</v>
      </c>
      <c r="B496" s="65">
        <v>1437</v>
      </c>
      <c r="C496" s="65">
        <v>1</v>
      </c>
      <c r="D496" s="42" t="s">
        <v>571</v>
      </c>
      <c r="G496" s="106">
        <v>42836</v>
      </c>
      <c r="H496" s="65"/>
      <c r="J496" s="71" t="s">
        <v>554</v>
      </c>
      <c r="K496" s="58"/>
      <c r="M496" s="92">
        <v>0.1</v>
      </c>
      <c r="N496" s="93">
        <v>12</v>
      </c>
      <c r="O496" s="93"/>
      <c r="P496" s="93">
        <f t="shared" si="55"/>
        <v>0</v>
      </c>
      <c r="Q496" s="93">
        <f t="shared" si="56"/>
        <v>0</v>
      </c>
      <c r="R496" s="93">
        <f t="shared" si="57"/>
        <v>0</v>
      </c>
      <c r="S496" s="93">
        <f t="shared" si="53"/>
        <v>0</v>
      </c>
      <c r="T496" s="93">
        <f t="shared" si="54"/>
        <v>0</v>
      </c>
    </row>
    <row r="497" spans="1:20" ht="12" hidden="1" customHeight="1">
      <c r="A497" s="83" t="s">
        <v>93</v>
      </c>
      <c r="B497" s="65">
        <v>1438</v>
      </c>
      <c r="C497" s="65">
        <v>1</v>
      </c>
      <c r="D497" s="42" t="s">
        <v>572</v>
      </c>
      <c r="G497" s="106">
        <v>42836</v>
      </c>
      <c r="H497" s="65"/>
      <c r="J497" s="71" t="s">
        <v>554</v>
      </c>
      <c r="K497" s="58"/>
      <c r="M497" s="92">
        <v>0.1</v>
      </c>
      <c r="N497" s="93">
        <v>12</v>
      </c>
      <c r="O497" s="93"/>
      <c r="P497" s="93">
        <f t="shared" si="55"/>
        <v>0</v>
      </c>
      <c r="Q497" s="93">
        <f t="shared" si="56"/>
        <v>0</v>
      </c>
      <c r="R497" s="93">
        <f t="shared" si="57"/>
        <v>0</v>
      </c>
      <c r="S497" s="93">
        <f t="shared" si="53"/>
        <v>0</v>
      </c>
      <c r="T497" s="93">
        <f t="shared" si="54"/>
        <v>0</v>
      </c>
    </row>
    <row r="498" spans="1:20">
      <c r="A498" s="83" t="s">
        <v>93</v>
      </c>
      <c r="B498" s="65">
        <v>1439</v>
      </c>
      <c r="C498" s="65">
        <v>1</v>
      </c>
      <c r="D498" s="42" t="s">
        <v>573</v>
      </c>
      <c r="G498" s="106">
        <v>42682</v>
      </c>
      <c r="H498" s="65">
        <v>3253</v>
      </c>
      <c r="I498" s="64">
        <v>5088</v>
      </c>
      <c r="J498" s="71" t="s">
        <v>574</v>
      </c>
      <c r="K498" s="58"/>
      <c r="L498" s="42" t="s">
        <v>1862</v>
      </c>
      <c r="M498" s="92">
        <v>0.1</v>
      </c>
      <c r="N498" s="93">
        <v>12</v>
      </c>
      <c r="O498" s="93">
        <v>1</v>
      </c>
      <c r="P498" s="93">
        <f t="shared" si="55"/>
        <v>42.4</v>
      </c>
      <c r="Q498" s="93">
        <f t="shared" si="56"/>
        <v>508.79999999999995</v>
      </c>
      <c r="R498" s="93">
        <f t="shared" si="57"/>
        <v>42.4</v>
      </c>
      <c r="S498" s="93">
        <f t="shared" si="53"/>
        <v>551.19999999999993</v>
      </c>
      <c r="T498" s="93">
        <f t="shared" si="54"/>
        <v>4536.8</v>
      </c>
    </row>
    <row r="499" spans="1:20">
      <c r="A499" s="83" t="s">
        <v>93</v>
      </c>
      <c r="B499" s="65">
        <v>1440</v>
      </c>
      <c r="C499" s="65">
        <v>1</v>
      </c>
      <c r="D499" s="42" t="s">
        <v>575</v>
      </c>
      <c r="E499" s="59">
        <v>36810</v>
      </c>
      <c r="G499" s="106">
        <v>42684</v>
      </c>
      <c r="H499" s="65">
        <v>1359862482</v>
      </c>
      <c r="I499" s="64">
        <v>12325</v>
      </c>
      <c r="J499" s="71" t="s">
        <v>552</v>
      </c>
      <c r="K499" s="58"/>
      <c r="L499" s="42" t="s">
        <v>1862</v>
      </c>
      <c r="M499" s="92">
        <v>0.1</v>
      </c>
      <c r="N499" s="93">
        <v>12</v>
      </c>
      <c r="O499" s="93">
        <v>1</v>
      </c>
      <c r="P499" s="93">
        <f t="shared" si="55"/>
        <v>102.70833333333333</v>
      </c>
      <c r="Q499" s="93">
        <f t="shared" si="56"/>
        <v>1232.5</v>
      </c>
      <c r="R499" s="93">
        <f t="shared" si="57"/>
        <v>102.70833333333333</v>
      </c>
      <c r="S499" s="93">
        <f t="shared" si="53"/>
        <v>1335.2083333333333</v>
      </c>
      <c r="T499" s="93">
        <f t="shared" si="54"/>
        <v>10989.791666666666</v>
      </c>
    </row>
    <row r="500" spans="1:20">
      <c r="A500" s="83" t="s">
        <v>93</v>
      </c>
      <c r="B500" s="65">
        <v>1441</v>
      </c>
      <c r="C500" s="65">
        <v>1</v>
      </c>
      <c r="D500" s="42" t="s">
        <v>576</v>
      </c>
      <c r="G500" s="106">
        <v>42684</v>
      </c>
      <c r="H500" s="65">
        <v>1359862486</v>
      </c>
      <c r="I500" s="64">
        <v>14025</v>
      </c>
      <c r="J500" s="71" t="s">
        <v>552</v>
      </c>
      <c r="K500" s="58"/>
      <c r="L500" s="42" t="s">
        <v>1862</v>
      </c>
      <c r="M500" s="92">
        <v>0.1</v>
      </c>
      <c r="N500" s="93">
        <v>12</v>
      </c>
      <c r="O500" s="93">
        <v>1</v>
      </c>
      <c r="P500" s="93">
        <f t="shared" si="55"/>
        <v>116.875</v>
      </c>
      <c r="Q500" s="93">
        <f t="shared" si="56"/>
        <v>1402.5</v>
      </c>
      <c r="R500" s="93">
        <f t="shared" si="57"/>
        <v>116.875</v>
      </c>
      <c r="S500" s="93">
        <f t="shared" si="53"/>
        <v>1519.375</v>
      </c>
      <c r="T500" s="93">
        <f t="shared" si="54"/>
        <v>12505.625</v>
      </c>
    </row>
    <row r="501" spans="1:20">
      <c r="A501" s="83" t="s">
        <v>93</v>
      </c>
      <c r="B501" s="65">
        <v>1442</v>
      </c>
      <c r="C501" s="65">
        <v>1</v>
      </c>
      <c r="D501" s="42" t="s">
        <v>578</v>
      </c>
      <c r="G501" s="106">
        <v>42684</v>
      </c>
      <c r="H501" s="65">
        <v>1359862486</v>
      </c>
      <c r="I501" s="64">
        <v>14025</v>
      </c>
      <c r="J501" s="71" t="s">
        <v>552</v>
      </c>
      <c r="K501" s="58"/>
      <c r="L501" s="42" t="s">
        <v>1862</v>
      </c>
      <c r="M501" s="92">
        <v>0.1</v>
      </c>
      <c r="N501" s="93">
        <v>12</v>
      </c>
      <c r="O501" s="93">
        <v>1</v>
      </c>
      <c r="P501" s="93">
        <f t="shared" si="55"/>
        <v>116.875</v>
      </c>
      <c r="Q501" s="93">
        <f t="shared" si="56"/>
        <v>1402.5</v>
      </c>
      <c r="R501" s="93">
        <f t="shared" si="57"/>
        <v>116.875</v>
      </c>
      <c r="S501" s="93">
        <f t="shared" si="53"/>
        <v>1519.375</v>
      </c>
      <c r="T501" s="93">
        <f t="shared" si="54"/>
        <v>12505.625</v>
      </c>
    </row>
    <row r="502" spans="1:20">
      <c r="A502" s="83" t="s">
        <v>93</v>
      </c>
      <c r="B502" s="65">
        <v>1443</v>
      </c>
      <c r="C502" s="65">
        <v>1</v>
      </c>
      <c r="D502" s="42" t="s">
        <v>577</v>
      </c>
      <c r="G502" s="106">
        <v>42684</v>
      </c>
      <c r="H502" s="65">
        <v>1359862486</v>
      </c>
      <c r="I502" s="64">
        <v>14025</v>
      </c>
      <c r="J502" s="71" t="s">
        <v>552</v>
      </c>
      <c r="K502" s="58"/>
      <c r="L502" s="42" t="s">
        <v>1862</v>
      </c>
      <c r="M502" s="92">
        <v>0.1</v>
      </c>
      <c r="N502" s="93">
        <v>12</v>
      </c>
      <c r="O502" s="93">
        <v>1</v>
      </c>
      <c r="P502" s="93">
        <f t="shared" si="55"/>
        <v>116.875</v>
      </c>
      <c r="Q502" s="93">
        <f t="shared" si="56"/>
        <v>1402.5</v>
      </c>
      <c r="R502" s="93">
        <f t="shared" si="57"/>
        <v>116.875</v>
      </c>
      <c r="S502" s="93">
        <f t="shared" si="53"/>
        <v>1519.375</v>
      </c>
      <c r="T502" s="93">
        <f t="shared" si="54"/>
        <v>12505.625</v>
      </c>
    </row>
    <row r="503" spans="1:20">
      <c r="A503" s="83" t="s">
        <v>93</v>
      </c>
      <c r="B503" s="65">
        <v>1444</v>
      </c>
      <c r="C503" s="65">
        <v>1</v>
      </c>
      <c r="D503" s="42" t="s">
        <v>579</v>
      </c>
      <c r="G503" s="106">
        <v>42684</v>
      </c>
      <c r="H503" s="65">
        <v>1359862486</v>
      </c>
      <c r="I503" s="64">
        <v>14025</v>
      </c>
      <c r="J503" s="71" t="s">
        <v>552</v>
      </c>
      <c r="K503" s="58"/>
      <c r="L503" s="42" t="s">
        <v>1862</v>
      </c>
      <c r="M503" s="92">
        <v>0.1</v>
      </c>
      <c r="N503" s="93">
        <v>12</v>
      </c>
      <c r="O503" s="93">
        <v>1</v>
      </c>
      <c r="P503" s="93">
        <f t="shared" si="55"/>
        <v>116.875</v>
      </c>
      <c r="Q503" s="93">
        <f t="shared" si="56"/>
        <v>1402.5</v>
      </c>
      <c r="R503" s="93">
        <f t="shared" si="57"/>
        <v>116.875</v>
      </c>
      <c r="S503" s="93">
        <f t="shared" si="53"/>
        <v>1519.375</v>
      </c>
      <c r="T503" s="93">
        <f t="shared" si="54"/>
        <v>12505.625</v>
      </c>
    </row>
    <row r="504" spans="1:20">
      <c r="A504" s="83" t="s">
        <v>93</v>
      </c>
      <c r="B504" s="65">
        <v>1445</v>
      </c>
      <c r="C504" s="65">
        <v>1</v>
      </c>
      <c r="D504" s="42" t="s">
        <v>580</v>
      </c>
      <c r="F504" s="58">
        <v>1011</v>
      </c>
      <c r="G504" s="106">
        <v>42656</v>
      </c>
      <c r="H504" s="65">
        <v>127098</v>
      </c>
      <c r="I504" s="64">
        <v>156.99</v>
      </c>
      <c r="J504" s="71" t="s">
        <v>536</v>
      </c>
      <c r="K504" s="58"/>
      <c r="L504" s="42" t="s">
        <v>1862</v>
      </c>
      <c r="M504" s="92">
        <v>0.1</v>
      </c>
      <c r="N504" s="93">
        <v>12</v>
      </c>
      <c r="O504" s="93">
        <v>2</v>
      </c>
      <c r="P504" s="93">
        <f t="shared" si="55"/>
        <v>1.3082500000000001</v>
      </c>
      <c r="Q504" s="93">
        <f t="shared" si="56"/>
        <v>15.699000000000002</v>
      </c>
      <c r="R504" s="93">
        <f t="shared" si="57"/>
        <v>2.6165000000000003</v>
      </c>
      <c r="S504" s="93">
        <f t="shared" si="53"/>
        <v>18.3155</v>
      </c>
      <c r="T504" s="93">
        <f t="shared" si="54"/>
        <v>138.67450000000002</v>
      </c>
    </row>
    <row r="505" spans="1:20">
      <c r="A505" s="83" t="s">
        <v>93</v>
      </c>
      <c r="B505" s="65">
        <v>1446</v>
      </c>
      <c r="C505" s="65">
        <v>1</v>
      </c>
      <c r="D505" s="42" t="s">
        <v>580</v>
      </c>
      <c r="F505" s="58">
        <v>1011</v>
      </c>
      <c r="G505" s="106">
        <v>42656</v>
      </c>
      <c r="H505" s="65">
        <v>127098</v>
      </c>
      <c r="I505" s="64">
        <v>156.99</v>
      </c>
      <c r="J505" s="71" t="s">
        <v>536</v>
      </c>
      <c r="K505" s="58"/>
      <c r="L505" s="42" t="s">
        <v>1862</v>
      </c>
      <c r="M505" s="92">
        <v>0.1</v>
      </c>
      <c r="N505" s="93">
        <v>12</v>
      </c>
      <c r="O505" s="93">
        <v>2</v>
      </c>
      <c r="P505" s="93">
        <f t="shared" si="55"/>
        <v>1.3082500000000001</v>
      </c>
      <c r="Q505" s="93">
        <f t="shared" si="56"/>
        <v>15.699000000000002</v>
      </c>
      <c r="R505" s="93">
        <f t="shared" si="57"/>
        <v>2.6165000000000003</v>
      </c>
      <c r="S505" s="93">
        <f t="shared" si="53"/>
        <v>18.3155</v>
      </c>
      <c r="T505" s="93">
        <f t="shared" si="54"/>
        <v>138.67450000000002</v>
      </c>
    </row>
    <row r="506" spans="1:20">
      <c r="A506" s="83" t="s">
        <v>93</v>
      </c>
      <c r="B506" s="65">
        <v>1447</v>
      </c>
      <c r="C506" s="65">
        <v>1</v>
      </c>
      <c r="D506" s="42" t="s">
        <v>580</v>
      </c>
      <c r="F506" s="58">
        <v>1011</v>
      </c>
      <c r="G506" s="106">
        <v>42656</v>
      </c>
      <c r="H506" s="65">
        <v>127098</v>
      </c>
      <c r="I506" s="64">
        <v>156.99</v>
      </c>
      <c r="J506" s="71" t="s">
        <v>536</v>
      </c>
      <c r="K506" s="58"/>
      <c r="L506" s="42" t="s">
        <v>1862</v>
      </c>
      <c r="M506" s="92">
        <v>0.1</v>
      </c>
      <c r="N506" s="93">
        <v>12</v>
      </c>
      <c r="O506" s="93">
        <v>2</v>
      </c>
      <c r="P506" s="93">
        <f t="shared" si="55"/>
        <v>1.3082500000000001</v>
      </c>
      <c r="Q506" s="93">
        <f t="shared" si="56"/>
        <v>15.699000000000002</v>
      </c>
      <c r="R506" s="93">
        <f t="shared" si="57"/>
        <v>2.6165000000000003</v>
      </c>
      <c r="S506" s="93">
        <f t="shared" si="53"/>
        <v>18.3155</v>
      </c>
      <c r="T506" s="93">
        <f t="shared" si="54"/>
        <v>138.67450000000002</v>
      </c>
    </row>
    <row r="507" spans="1:20">
      <c r="A507" s="83" t="s">
        <v>93</v>
      </c>
      <c r="B507" s="65">
        <v>1448</v>
      </c>
      <c r="C507" s="65">
        <v>1</v>
      </c>
      <c r="D507" s="42" t="s">
        <v>581</v>
      </c>
      <c r="F507" s="58">
        <v>1011</v>
      </c>
      <c r="G507" s="106">
        <v>42656</v>
      </c>
      <c r="H507" s="65">
        <v>127098</v>
      </c>
      <c r="I507" s="64">
        <v>390</v>
      </c>
      <c r="J507" s="71" t="s">
        <v>536</v>
      </c>
      <c r="K507" s="58"/>
      <c r="L507" s="42" t="s">
        <v>1862</v>
      </c>
      <c r="M507" s="92">
        <v>0.1</v>
      </c>
      <c r="N507" s="93">
        <v>12</v>
      </c>
      <c r="O507" s="93">
        <v>2</v>
      </c>
      <c r="P507" s="93">
        <f t="shared" si="55"/>
        <v>3.25</v>
      </c>
      <c r="Q507" s="93">
        <f t="shared" si="56"/>
        <v>39</v>
      </c>
      <c r="R507" s="93">
        <f t="shared" si="57"/>
        <v>6.5</v>
      </c>
      <c r="S507" s="93">
        <f t="shared" si="53"/>
        <v>45.5</v>
      </c>
      <c r="T507" s="93">
        <f t="shared" si="54"/>
        <v>344.5</v>
      </c>
    </row>
    <row r="508" spans="1:20">
      <c r="A508" s="83" t="s">
        <v>93</v>
      </c>
      <c r="B508" s="65">
        <v>1449</v>
      </c>
      <c r="C508" s="65">
        <v>1</v>
      </c>
      <c r="D508" s="42" t="s">
        <v>581</v>
      </c>
      <c r="F508" s="58">
        <v>1011</v>
      </c>
      <c r="G508" s="106">
        <v>42656</v>
      </c>
      <c r="H508" s="65">
        <v>127098</v>
      </c>
      <c r="I508" s="64">
        <v>390</v>
      </c>
      <c r="J508" s="71" t="s">
        <v>536</v>
      </c>
      <c r="K508" s="58"/>
      <c r="L508" s="42" t="s">
        <v>1862</v>
      </c>
      <c r="M508" s="92">
        <v>0.1</v>
      </c>
      <c r="N508" s="93">
        <v>12</v>
      </c>
      <c r="O508" s="93">
        <v>2</v>
      </c>
      <c r="P508" s="93">
        <f t="shared" si="55"/>
        <v>3.25</v>
      </c>
      <c r="Q508" s="93">
        <f t="shared" si="56"/>
        <v>39</v>
      </c>
      <c r="R508" s="93">
        <f t="shared" si="57"/>
        <v>6.5</v>
      </c>
      <c r="S508" s="93">
        <f t="shared" si="53"/>
        <v>45.5</v>
      </c>
      <c r="T508" s="93">
        <f t="shared" si="54"/>
        <v>344.5</v>
      </c>
    </row>
    <row r="509" spans="1:20">
      <c r="A509" s="83" t="s">
        <v>93</v>
      </c>
      <c r="B509" s="65">
        <v>1450</v>
      </c>
      <c r="C509" s="65">
        <v>1</v>
      </c>
      <c r="D509" s="42" t="s">
        <v>581</v>
      </c>
      <c r="F509" s="58">
        <v>1011</v>
      </c>
      <c r="G509" s="106">
        <v>42656</v>
      </c>
      <c r="H509" s="65">
        <v>127098</v>
      </c>
      <c r="I509" s="64">
        <v>390</v>
      </c>
      <c r="J509" s="71" t="s">
        <v>536</v>
      </c>
      <c r="K509" s="58"/>
      <c r="L509" s="42" t="s">
        <v>1862</v>
      </c>
      <c r="M509" s="92">
        <v>0.1</v>
      </c>
      <c r="N509" s="93">
        <v>12</v>
      </c>
      <c r="O509" s="93">
        <v>2</v>
      </c>
      <c r="P509" s="93">
        <f t="shared" si="55"/>
        <v>3.25</v>
      </c>
      <c r="Q509" s="93">
        <f t="shared" si="56"/>
        <v>39</v>
      </c>
      <c r="R509" s="93">
        <f t="shared" si="57"/>
        <v>6.5</v>
      </c>
      <c r="S509" s="93">
        <f t="shared" si="53"/>
        <v>45.5</v>
      </c>
      <c r="T509" s="93">
        <f t="shared" si="54"/>
        <v>344.5</v>
      </c>
    </row>
    <row r="510" spans="1:20">
      <c r="A510" s="83" t="s">
        <v>93</v>
      </c>
      <c r="B510" s="65">
        <v>1451</v>
      </c>
      <c r="C510" s="65">
        <v>1</v>
      </c>
      <c r="D510" s="42" t="s">
        <v>581</v>
      </c>
      <c r="F510" s="58">
        <v>1011</v>
      </c>
      <c r="G510" s="106">
        <v>42656</v>
      </c>
      <c r="H510" s="65">
        <v>127098</v>
      </c>
      <c r="I510" s="64">
        <v>390</v>
      </c>
      <c r="J510" s="71" t="s">
        <v>536</v>
      </c>
      <c r="K510" s="58"/>
      <c r="L510" s="42" t="s">
        <v>1862</v>
      </c>
      <c r="M510" s="92">
        <v>0.1</v>
      </c>
      <c r="N510" s="93">
        <v>12</v>
      </c>
      <c r="O510" s="93">
        <v>2</v>
      </c>
      <c r="P510" s="93">
        <f t="shared" si="55"/>
        <v>3.25</v>
      </c>
      <c r="Q510" s="93">
        <f t="shared" si="56"/>
        <v>39</v>
      </c>
      <c r="R510" s="93">
        <f t="shared" si="57"/>
        <v>6.5</v>
      </c>
      <c r="S510" s="93">
        <f t="shared" si="53"/>
        <v>45.5</v>
      </c>
      <c r="T510" s="93">
        <f t="shared" si="54"/>
        <v>344.5</v>
      </c>
    </row>
    <row r="511" spans="1:20">
      <c r="A511" s="83" t="s">
        <v>93</v>
      </c>
      <c r="B511" s="65">
        <v>1452</v>
      </c>
      <c r="C511" s="65">
        <v>1</v>
      </c>
      <c r="D511" s="42" t="s">
        <v>581</v>
      </c>
      <c r="F511" s="58">
        <v>1011</v>
      </c>
      <c r="G511" s="106">
        <v>42656</v>
      </c>
      <c r="H511" s="65">
        <v>127098</v>
      </c>
      <c r="I511" s="64">
        <v>390</v>
      </c>
      <c r="J511" s="71" t="s">
        <v>536</v>
      </c>
      <c r="K511" s="58"/>
      <c r="L511" s="42" t="s">
        <v>1862</v>
      </c>
      <c r="M511" s="92">
        <v>0.1</v>
      </c>
      <c r="N511" s="93">
        <v>12</v>
      </c>
      <c r="O511" s="93">
        <v>2</v>
      </c>
      <c r="P511" s="93">
        <f t="shared" si="55"/>
        <v>3.25</v>
      </c>
      <c r="Q511" s="93">
        <f t="shared" si="56"/>
        <v>39</v>
      </c>
      <c r="R511" s="93">
        <f t="shared" si="57"/>
        <v>6.5</v>
      </c>
      <c r="S511" s="93">
        <f t="shared" si="53"/>
        <v>45.5</v>
      </c>
      <c r="T511" s="93">
        <f t="shared" si="54"/>
        <v>344.5</v>
      </c>
    </row>
    <row r="512" spans="1:20">
      <c r="A512" s="83" t="s">
        <v>93</v>
      </c>
      <c r="B512" s="65">
        <v>1453</v>
      </c>
      <c r="C512" s="65">
        <v>1</v>
      </c>
      <c r="D512" s="42" t="s">
        <v>581</v>
      </c>
      <c r="F512" s="58">
        <v>1011</v>
      </c>
      <c r="G512" s="106">
        <v>42656</v>
      </c>
      <c r="H512" s="65">
        <v>127098</v>
      </c>
      <c r="I512" s="64">
        <v>390</v>
      </c>
      <c r="J512" s="71" t="s">
        <v>536</v>
      </c>
      <c r="K512" s="58"/>
      <c r="L512" s="42" t="s">
        <v>1862</v>
      </c>
      <c r="M512" s="92">
        <v>0.1</v>
      </c>
      <c r="N512" s="93">
        <v>12</v>
      </c>
      <c r="O512" s="93">
        <v>2</v>
      </c>
      <c r="P512" s="93">
        <f t="shared" si="55"/>
        <v>3.25</v>
      </c>
      <c r="Q512" s="93">
        <f t="shared" si="56"/>
        <v>39</v>
      </c>
      <c r="R512" s="93">
        <f t="shared" si="57"/>
        <v>6.5</v>
      </c>
      <c r="S512" s="93">
        <f t="shared" si="53"/>
        <v>45.5</v>
      </c>
      <c r="T512" s="93">
        <f t="shared" si="54"/>
        <v>344.5</v>
      </c>
    </row>
    <row r="513" spans="1:20">
      <c r="A513" s="83" t="s">
        <v>93</v>
      </c>
      <c r="B513" s="65">
        <v>1454</v>
      </c>
      <c r="C513" s="65">
        <v>1</v>
      </c>
      <c r="D513" s="42" t="s">
        <v>582</v>
      </c>
      <c r="F513" s="58">
        <v>1011</v>
      </c>
      <c r="G513" s="106">
        <v>42656</v>
      </c>
      <c r="H513" s="65">
        <v>127098</v>
      </c>
      <c r="I513" s="64">
        <v>135</v>
      </c>
      <c r="J513" s="71" t="s">
        <v>536</v>
      </c>
      <c r="K513" s="58"/>
      <c r="L513" s="42" t="s">
        <v>1862</v>
      </c>
      <c r="M513" s="92">
        <v>0.1</v>
      </c>
      <c r="N513" s="93">
        <v>12</v>
      </c>
      <c r="O513" s="93">
        <v>2</v>
      </c>
      <c r="P513" s="93">
        <f t="shared" si="55"/>
        <v>1.125</v>
      </c>
      <c r="Q513" s="93">
        <f t="shared" si="56"/>
        <v>13.5</v>
      </c>
      <c r="R513" s="93">
        <f t="shared" si="57"/>
        <v>2.25</v>
      </c>
      <c r="S513" s="93">
        <f t="shared" si="53"/>
        <v>15.75</v>
      </c>
      <c r="T513" s="93">
        <f t="shared" si="54"/>
        <v>119.25</v>
      </c>
    </row>
    <row r="514" spans="1:20">
      <c r="A514" s="83" t="s">
        <v>93</v>
      </c>
      <c r="B514" s="65">
        <v>1455</v>
      </c>
      <c r="C514" s="65">
        <v>1</v>
      </c>
      <c r="D514" s="42" t="s">
        <v>582</v>
      </c>
      <c r="F514" s="58">
        <v>1011</v>
      </c>
      <c r="G514" s="106">
        <v>42656</v>
      </c>
      <c r="H514" s="65">
        <v>127098</v>
      </c>
      <c r="I514" s="64">
        <v>135</v>
      </c>
      <c r="J514" s="71" t="s">
        <v>536</v>
      </c>
      <c r="K514" s="58"/>
      <c r="L514" s="42" t="s">
        <v>1862</v>
      </c>
      <c r="M514" s="92">
        <v>0.1</v>
      </c>
      <c r="N514" s="93">
        <v>12</v>
      </c>
      <c r="O514" s="93">
        <v>2</v>
      </c>
      <c r="P514" s="93">
        <f t="shared" si="55"/>
        <v>1.125</v>
      </c>
      <c r="Q514" s="93">
        <f t="shared" si="56"/>
        <v>13.5</v>
      </c>
      <c r="R514" s="93">
        <f t="shared" si="57"/>
        <v>2.25</v>
      </c>
      <c r="S514" s="93">
        <f t="shared" si="53"/>
        <v>15.75</v>
      </c>
      <c r="T514" s="93">
        <f t="shared" si="54"/>
        <v>119.25</v>
      </c>
    </row>
    <row r="515" spans="1:20">
      <c r="A515" s="83" t="s">
        <v>93</v>
      </c>
      <c r="B515" s="65">
        <v>1456</v>
      </c>
      <c r="C515" s="65">
        <v>1</v>
      </c>
      <c r="D515" s="42" t="s">
        <v>582</v>
      </c>
      <c r="F515" s="58">
        <v>1011</v>
      </c>
      <c r="G515" s="106">
        <v>42656</v>
      </c>
      <c r="H515" s="65">
        <v>127098</v>
      </c>
      <c r="I515" s="64">
        <v>135</v>
      </c>
      <c r="J515" s="71" t="s">
        <v>536</v>
      </c>
      <c r="K515" s="58"/>
      <c r="L515" s="42" t="s">
        <v>1862</v>
      </c>
      <c r="M515" s="92">
        <v>0.1</v>
      </c>
      <c r="N515" s="93">
        <v>12</v>
      </c>
      <c r="O515" s="93">
        <v>2</v>
      </c>
      <c r="P515" s="93">
        <f t="shared" si="55"/>
        <v>1.125</v>
      </c>
      <c r="Q515" s="93">
        <f t="shared" si="56"/>
        <v>13.5</v>
      </c>
      <c r="R515" s="93">
        <f t="shared" si="57"/>
        <v>2.25</v>
      </c>
      <c r="S515" s="93">
        <f t="shared" si="53"/>
        <v>15.75</v>
      </c>
      <c r="T515" s="93">
        <f t="shared" si="54"/>
        <v>119.25</v>
      </c>
    </row>
    <row r="516" spans="1:20">
      <c r="A516" s="83" t="s">
        <v>93</v>
      </c>
      <c r="B516" s="65">
        <v>1457</v>
      </c>
      <c r="C516" s="65">
        <v>1</v>
      </c>
      <c r="D516" s="42" t="s">
        <v>583</v>
      </c>
      <c r="F516" s="58">
        <v>1011</v>
      </c>
      <c r="G516" s="106">
        <v>42656</v>
      </c>
      <c r="H516" s="65">
        <v>127098</v>
      </c>
      <c r="I516" s="64">
        <v>121.99</v>
      </c>
      <c r="J516" s="71" t="s">
        <v>536</v>
      </c>
      <c r="K516" s="58"/>
      <c r="L516" s="42" t="s">
        <v>1862</v>
      </c>
      <c r="M516" s="92">
        <v>0.1</v>
      </c>
      <c r="N516" s="93">
        <v>12</v>
      </c>
      <c r="O516" s="93">
        <v>2</v>
      </c>
      <c r="P516" s="93">
        <f t="shared" si="55"/>
        <v>1.0165833333333334</v>
      </c>
      <c r="Q516" s="93">
        <f t="shared" si="56"/>
        <v>12.199000000000002</v>
      </c>
      <c r="R516" s="93">
        <f t="shared" si="57"/>
        <v>2.0331666666666668</v>
      </c>
      <c r="S516" s="93">
        <f t="shared" si="53"/>
        <v>14.232166666666668</v>
      </c>
      <c r="T516" s="93">
        <f t="shared" si="54"/>
        <v>107.75783333333332</v>
      </c>
    </row>
    <row r="517" spans="1:20">
      <c r="A517" s="83" t="s">
        <v>93</v>
      </c>
      <c r="B517" s="65">
        <v>1458</v>
      </c>
      <c r="C517" s="65">
        <v>1</v>
      </c>
      <c r="D517" s="42" t="s">
        <v>583</v>
      </c>
      <c r="F517" s="58">
        <v>1011</v>
      </c>
      <c r="G517" s="106">
        <v>42656</v>
      </c>
      <c r="H517" s="65">
        <v>127098</v>
      </c>
      <c r="I517" s="64">
        <v>121.99</v>
      </c>
      <c r="J517" s="71" t="s">
        <v>536</v>
      </c>
      <c r="K517" s="58"/>
      <c r="L517" s="42" t="s">
        <v>1862</v>
      </c>
      <c r="M517" s="92">
        <v>0.1</v>
      </c>
      <c r="N517" s="93">
        <v>12</v>
      </c>
      <c r="O517" s="93">
        <v>2</v>
      </c>
      <c r="P517" s="93">
        <f t="shared" si="55"/>
        <v>1.0165833333333334</v>
      </c>
      <c r="Q517" s="93">
        <f t="shared" si="56"/>
        <v>12.199000000000002</v>
      </c>
      <c r="R517" s="93">
        <f t="shared" si="57"/>
        <v>2.0331666666666668</v>
      </c>
      <c r="S517" s="93">
        <f t="shared" si="53"/>
        <v>14.232166666666668</v>
      </c>
      <c r="T517" s="93">
        <f t="shared" si="54"/>
        <v>107.75783333333332</v>
      </c>
    </row>
    <row r="518" spans="1:20">
      <c r="A518" s="83" t="s">
        <v>93</v>
      </c>
      <c r="B518" s="65">
        <v>1459</v>
      </c>
      <c r="C518" s="65">
        <v>1</v>
      </c>
      <c r="D518" s="42" t="s">
        <v>583</v>
      </c>
      <c r="F518" s="58">
        <v>1011</v>
      </c>
      <c r="G518" s="106">
        <v>42656</v>
      </c>
      <c r="H518" s="65">
        <v>127098</v>
      </c>
      <c r="I518" s="64">
        <v>121.99</v>
      </c>
      <c r="J518" s="71" t="s">
        <v>536</v>
      </c>
      <c r="K518" s="58"/>
      <c r="L518" s="42" t="s">
        <v>1862</v>
      </c>
      <c r="M518" s="92">
        <v>0.1</v>
      </c>
      <c r="N518" s="93">
        <v>12</v>
      </c>
      <c r="O518" s="93">
        <v>2</v>
      </c>
      <c r="P518" s="93">
        <f t="shared" si="55"/>
        <v>1.0165833333333334</v>
      </c>
      <c r="Q518" s="93">
        <f t="shared" si="56"/>
        <v>12.199000000000002</v>
      </c>
      <c r="R518" s="93">
        <f t="shared" si="57"/>
        <v>2.0331666666666668</v>
      </c>
      <c r="S518" s="93">
        <f t="shared" si="53"/>
        <v>14.232166666666668</v>
      </c>
      <c r="T518" s="93">
        <f t="shared" si="54"/>
        <v>107.75783333333332</v>
      </c>
    </row>
    <row r="519" spans="1:20">
      <c r="A519" s="83" t="s">
        <v>93</v>
      </c>
      <c r="B519" s="65">
        <v>1460</v>
      </c>
      <c r="C519" s="65">
        <v>1</v>
      </c>
      <c r="D519" s="42" t="s">
        <v>583</v>
      </c>
      <c r="F519" s="58">
        <v>1011</v>
      </c>
      <c r="G519" s="106">
        <v>42656</v>
      </c>
      <c r="H519" s="65">
        <v>127098</v>
      </c>
      <c r="I519" s="64">
        <v>121.99</v>
      </c>
      <c r="J519" s="71" t="s">
        <v>536</v>
      </c>
      <c r="K519" s="58"/>
      <c r="L519" s="42" t="s">
        <v>1862</v>
      </c>
      <c r="M519" s="92">
        <v>0.1</v>
      </c>
      <c r="N519" s="93">
        <v>12</v>
      </c>
      <c r="O519" s="93">
        <v>2</v>
      </c>
      <c r="P519" s="93">
        <f t="shared" si="55"/>
        <v>1.0165833333333334</v>
      </c>
      <c r="Q519" s="93">
        <f t="shared" si="56"/>
        <v>12.199000000000002</v>
      </c>
      <c r="R519" s="93">
        <f t="shared" si="57"/>
        <v>2.0331666666666668</v>
      </c>
      <c r="S519" s="93">
        <f t="shared" si="53"/>
        <v>14.232166666666668</v>
      </c>
      <c r="T519" s="93">
        <f t="shared" si="54"/>
        <v>107.75783333333332</v>
      </c>
    </row>
    <row r="520" spans="1:20">
      <c r="A520" s="83" t="s">
        <v>93</v>
      </c>
      <c r="B520" s="65">
        <v>1461</v>
      </c>
      <c r="C520" s="65">
        <v>1</v>
      </c>
      <c r="D520" s="42" t="s">
        <v>583</v>
      </c>
      <c r="F520" s="58">
        <v>1011</v>
      </c>
      <c r="G520" s="106">
        <v>42656</v>
      </c>
      <c r="H520" s="65">
        <v>127098</v>
      </c>
      <c r="I520" s="64">
        <v>121.99</v>
      </c>
      <c r="J520" s="71" t="s">
        <v>536</v>
      </c>
      <c r="K520" s="58"/>
      <c r="L520" s="42" t="s">
        <v>1862</v>
      </c>
      <c r="M520" s="92">
        <v>0.1</v>
      </c>
      <c r="N520" s="93">
        <v>12</v>
      </c>
      <c r="O520" s="93">
        <v>2</v>
      </c>
      <c r="P520" s="93">
        <f t="shared" si="55"/>
        <v>1.0165833333333334</v>
      </c>
      <c r="Q520" s="93">
        <f t="shared" si="56"/>
        <v>12.199000000000002</v>
      </c>
      <c r="R520" s="93">
        <f t="shared" si="57"/>
        <v>2.0331666666666668</v>
      </c>
      <c r="S520" s="93">
        <f t="shared" si="53"/>
        <v>14.232166666666668</v>
      </c>
      <c r="T520" s="93">
        <f t="shared" si="54"/>
        <v>107.75783333333332</v>
      </c>
    </row>
    <row r="521" spans="1:20">
      <c r="A521" s="83" t="s">
        <v>93</v>
      </c>
      <c r="B521" s="65">
        <v>1462</v>
      </c>
      <c r="C521" s="65">
        <v>1</v>
      </c>
      <c r="D521" s="42" t="s">
        <v>584</v>
      </c>
      <c r="F521" s="58">
        <v>1057</v>
      </c>
      <c r="G521" s="106">
        <v>42681</v>
      </c>
      <c r="H521" s="65">
        <v>128047</v>
      </c>
      <c r="I521" s="64">
        <v>62.99</v>
      </c>
      <c r="J521" s="71" t="s">
        <v>536</v>
      </c>
      <c r="K521" s="58"/>
      <c r="L521" s="42" t="s">
        <v>1862</v>
      </c>
      <c r="M521" s="92">
        <v>0.1</v>
      </c>
      <c r="N521" s="93">
        <v>12</v>
      </c>
      <c r="O521" s="93">
        <v>1</v>
      </c>
      <c r="P521" s="93">
        <f t="shared" si="55"/>
        <v>0.5249166666666667</v>
      </c>
      <c r="Q521" s="93">
        <f t="shared" si="56"/>
        <v>6.2990000000000004</v>
      </c>
      <c r="R521" s="93">
        <f t="shared" si="57"/>
        <v>0.5249166666666667</v>
      </c>
      <c r="S521" s="93">
        <f t="shared" si="53"/>
        <v>6.8239166666666673</v>
      </c>
      <c r="T521" s="93">
        <f t="shared" si="54"/>
        <v>56.166083333333333</v>
      </c>
    </row>
    <row r="522" spans="1:20">
      <c r="A522" s="83" t="s">
        <v>93</v>
      </c>
      <c r="B522" s="65">
        <v>1463</v>
      </c>
      <c r="C522" s="65">
        <v>1</v>
      </c>
      <c r="D522" s="42" t="s">
        <v>584</v>
      </c>
      <c r="F522" s="58">
        <v>1057</v>
      </c>
      <c r="G522" s="106">
        <v>42681</v>
      </c>
      <c r="H522" s="65">
        <v>128047</v>
      </c>
      <c r="I522" s="64">
        <v>62.99</v>
      </c>
      <c r="J522" s="71" t="s">
        <v>536</v>
      </c>
      <c r="K522" s="58"/>
      <c r="L522" s="42" t="s">
        <v>1862</v>
      </c>
      <c r="M522" s="92">
        <v>0.1</v>
      </c>
      <c r="N522" s="93">
        <v>12</v>
      </c>
      <c r="O522" s="93">
        <v>1</v>
      </c>
      <c r="P522" s="93">
        <f t="shared" si="55"/>
        <v>0.5249166666666667</v>
      </c>
      <c r="Q522" s="93">
        <f t="shared" si="56"/>
        <v>6.2990000000000004</v>
      </c>
      <c r="R522" s="93">
        <f t="shared" si="57"/>
        <v>0.5249166666666667</v>
      </c>
      <c r="S522" s="93">
        <f t="shared" si="53"/>
        <v>6.8239166666666673</v>
      </c>
      <c r="T522" s="93">
        <f t="shared" si="54"/>
        <v>56.166083333333333</v>
      </c>
    </row>
    <row r="523" spans="1:20">
      <c r="A523" s="83" t="s">
        <v>93</v>
      </c>
      <c r="B523" s="65">
        <v>1464</v>
      </c>
      <c r="C523" s="65">
        <v>1</v>
      </c>
      <c r="D523" s="42" t="s">
        <v>585</v>
      </c>
      <c r="G523" s="106">
        <v>42704</v>
      </c>
      <c r="H523" s="65">
        <v>1359863960</v>
      </c>
      <c r="I523" s="64">
        <v>22525.01</v>
      </c>
      <c r="J523" s="71" t="s">
        <v>552</v>
      </c>
      <c r="K523" s="58"/>
      <c r="L523" s="42" t="s">
        <v>1862</v>
      </c>
      <c r="M523" s="92">
        <v>0.1</v>
      </c>
      <c r="N523" s="93">
        <v>12</v>
      </c>
      <c r="O523" s="93">
        <v>1</v>
      </c>
      <c r="P523" s="93">
        <f t="shared" si="55"/>
        <v>187.70841666666664</v>
      </c>
      <c r="Q523" s="93">
        <f t="shared" si="56"/>
        <v>2252.5009999999997</v>
      </c>
      <c r="R523" s="93">
        <f t="shared" si="57"/>
        <v>187.70841666666664</v>
      </c>
      <c r="S523" s="93">
        <f t="shared" si="53"/>
        <v>2440.2094166666666</v>
      </c>
      <c r="T523" s="93">
        <f t="shared" si="54"/>
        <v>20084.80058333333</v>
      </c>
    </row>
    <row r="524" spans="1:20">
      <c r="A524" s="83" t="s">
        <v>93</v>
      </c>
      <c r="B524" s="65">
        <v>1465</v>
      </c>
      <c r="C524" s="65">
        <v>1</v>
      </c>
      <c r="D524" s="42" t="s">
        <v>586</v>
      </c>
      <c r="F524" s="58">
        <v>1030</v>
      </c>
      <c r="G524" s="106">
        <v>42713</v>
      </c>
      <c r="H524" s="65">
        <v>66697</v>
      </c>
      <c r="I524" s="64">
        <v>47</v>
      </c>
      <c r="J524" s="71" t="s">
        <v>587</v>
      </c>
      <c r="K524" s="58"/>
      <c r="L524" s="42" t="s">
        <v>1862</v>
      </c>
      <c r="M524" s="92">
        <v>0.1</v>
      </c>
      <c r="N524" s="93">
        <v>12</v>
      </c>
      <c r="O524" s="93">
        <v>0</v>
      </c>
      <c r="P524" s="93">
        <f t="shared" si="55"/>
        <v>0.39166666666666666</v>
      </c>
      <c r="Q524" s="93">
        <f t="shared" si="56"/>
        <v>4.7</v>
      </c>
      <c r="R524" s="93">
        <f t="shared" si="57"/>
        <v>0</v>
      </c>
      <c r="S524" s="93">
        <f t="shared" si="53"/>
        <v>4.7</v>
      </c>
      <c r="T524" s="93">
        <f t="shared" si="54"/>
        <v>42.3</v>
      </c>
    </row>
    <row r="525" spans="1:20">
      <c r="A525" s="83" t="s">
        <v>93</v>
      </c>
      <c r="B525" s="65">
        <v>1466</v>
      </c>
      <c r="C525" s="65">
        <v>1</v>
      </c>
      <c r="D525" s="42" t="s">
        <v>588</v>
      </c>
      <c r="F525" s="58">
        <v>1030</v>
      </c>
      <c r="G525" s="106">
        <v>42713</v>
      </c>
      <c r="H525" s="65">
        <v>66697</v>
      </c>
      <c r="I525" s="64">
        <v>80.599999999999994</v>
      </c>
      <c r="J525" s="71" t="s">
        <v>587</v>
      </c>
      <c r="K525" s="58"/>
      <c r="L525" s="42" t="s">
        <v>1862</v>
      </c>
      <c r="M525" s="92">
        <v>0.1</v>
      </c>
      <c r="N525" s="93">
        <v>12</v>
      </c>
      <c r="O525" s="93">
        <v>0</v>
      </c>
      <c r="P525" s="93">
        <f t="shared" si="55"/>
        <v>0.67166666666666675</v>
      </c>
      <c r="Q525" s="93">
        <f t="shared" si="56"/>
        <v>8.06</v>
      </c>
      <c r="R525" s="93">
        <f t="shared" si="57"/>
        <v>0</v>
      </c>
      <c r="S525" s="93">
        <f t="shared" si="53"/>
        <v>8.06</v>
      </c>
      <c r="T525" s="93">
        <f t="shared" si="54"/>
        <v>72.539999999999992</v>
      </c>
    </row>
    <row r="526" spans="1:20">
      <c r="A526" s="83" t="s">
        <v>93</v>
      </c>
      <c r="B526" s="65">
        <v>1467</v>
      </c>
      <c r="C526" s="65">
        <v>1</v>
      </c>
      <c r="D526" s="42" t="s">
        <v>589</v>
      </c>
      <c r="G526" s="106">
        <v>42706</v>
      </c>
      <c r="H526" s="65">
        <v>65909</v>
      </c>
      <c r="I526" s="64">
        <v>105</v>
      </c>
      <c r="J526" s="71" t="s">
        <v>587</v>
      </c>
      <c r="K526" s="58"/>
      <c r="L526" s="42" t="s">
        <v>1862</v>
      </c>
      <c r="M526" s="92">
        <v>0.1</v>
      </c>
      <c r="N526" s="93">
        <v>12</v>
      </c>
      <c r="O526" s="93">
        <v>0</v>
      </c>
      <c r="P526" s="93">
        <f t="shared" si="55"/>
        <v>0.875</v>
      </c>
      <c r="Q526" s="93">
        <f t="shared" si="56"/>
        <v>10.5</v>
      </c>
      <c r="R526" s="93">
        <f t="shared" si="57"/>
        <v>0</v>
      </c>
      <c r="S526" s="93">
        <f t="shared" si="53"/>
        <v>10.5</v>
      </c>
      <c r="T526" s="93">
        <f t="shared" si="54"/>
        <v>94.5</v>
      </c>
    </row>
    <row r="527" spans="1:20">
      <c r="A527" s="83" t="s">
        <v>93</v>
      </c>
      <c r="B527" s="65">
        <v>1468</v>
      </c>
      <c r="C527" s="65">
        <v>1</v>
      </c>
      <c r="D527" s="42" t="s">
        <v>589</v>
      </c>
      <c r="G527" s="106">
        <v>42706</v>
      </c>
      <c r="H527" s="65">
        <v>65909</v>
      </c>
      <c r="I527" s="64">
        <v>105</v>
      </c>
      <c r="J527" s="71" t="s">
        <v>587</v>
      </c>
      <c r="K527" s="58"/>
      <c r="L527" s="42" t="s">
        <v>1862</v>
      </c>
      <c r="M527" s="92">
        <v>0.1</v>
      </c>
      <c r="N527" s="93">
        <v>12</v>
      </c>
      <c r="O527" s="93">
        <v>0</v>
      </c>
      <c r="P527" s="93">
        <f t="shared" si="55"/>
        <v>0.875</v>
      </c>
      <c r="Q527" s="93">
        <f t="shared" si="56"/>
        <v>10.5</v>
      </c>
      <c r="R527" s="93">
        <f t="shared" si="57"/>
        <v>0</v>
      </c>
      <c r="S527" s="93">
        <f t="shared" si="53"/>
        <v>10.5</v>
      </c>
      <c r="T527" s="93">
        <f t="shared" si="54"/>
        <v>94.5</v>
      </c>
    </row>
    <row r="528" spans="1:20">
      <c r="A528" s="83" t="s">
        <v>93</v>
      </c>
      <c r="B528" s="65">
        <v>1469</v>
      </c>
      <c r="C528" s="65">
        <v>1</v>
      </c>
      <c r="D528" s="42" t="s">
        <v>589</v>
      </c>
      <c r="G528" s="106">
        <v>42706</v>
      </c>
      <c r="H528" s="65">
        <v>65909</v>
      </c>
      <c r="I528" s="64">
        <v>105</v>
      </c>
      <c r="J528" s="71" t="s">
        <v>587</v>
      </c>
      <c r="K528" s="58"/>
      <c r="L528" s="42" t="s">
        <v>1862</v>
      </c>
      <c r="M528" s="92">
        <v>0.1</v>
      </c>
      <c r="N528" s="93">
        <v>12</v>
      </c>
      <c r="O528" s="93">
        <v>0</v>
      </c>
      <c r="P528" s="93">
        <f t="shared" si="55"/>
        <v>0.875</v>
      </c>
      <c r="Q528" s="93">
        <f t="shared" si="56"/>
        <v>10.5</v>
      </c>
      <c r="R528" s="93">
        <f t="shared" si="57"/>
        <v>0</v>
      </c>
      <c r="S528" s="93">
        <f t="shared" si="53"/>
        <v>10.5</v>
      </c>
      <c r="T528" s="93">
        <f t="shared" si="54"/>
        <v>94.5</v>
      </c>
    </row>
    <row r="529" spans="1:20">
      <c r="A529" s="83" t="s">
        <v>93</v>
      </c>
      <c r="B529" s="65">
        <v>1470</v>
      </c>
      <c r="C529" s="65">
        <v>1</v>
      </c>
      <c r="D529" s="42" t="s">
        <v>589</v>
      </c>
      <c r="G529" s="106">
        <v>42706</v>
      </c>
      <c r="H529" s="65">
        <v>65909</v>
      </c>
      <c r="I529" s="64">
        <v>105</v>
      </c>
      <c r="J529" s="71" t="s">
        <v>587</v>
      </c>
      <c r="K529" s="58"/>
      <c r="L529" s="42" t="s">
        <v>1862</v>
      </c>
      <c r="M529" s="92">
        <v>0.1</v>
      </c>
      <c r="N529" s="93">
        <v>12</v>
      </c>
      <c r="O529" s="93">
        <v>0</v>
      </c>
      <c r="P529" s="93">
        <f t="shared" si="55"/>
        <v>0.875</v>
      </c>
      <c r="Q529" s="93">
        <f t="shared" si="56"/>
        <v>10.5</v>
      </c>
      <c r="R529" s="93">
        <f t="shared" si="57"/>
        <v>0</v>
      </c>
      <c r="S529" s="93">
        <f t="shared" si="53"/>
        <v>10.5</v>
      </c>
      <c r="T529" s="93">
        <f t="shared" si="54"/>
        <v>94.5</v>
      </c>
    </row>
    <row r="530" spans="1:20">
      <c r="A530" s="83" t="s">
        <v>93</v>
      </c>
      <c r="B530" s="65">
        <v>1471</v>
      </c>
      <c r="C530" s="65">
        <v>1</v>
      </c>
      <c r="D530" s="42" t="s">
        <v>589</v>
      </c>
      <c r="G530" s="106">
        <v>42706</v>
      </c>
      <c r="H530" s="65">
        <v>65909</v>
      </c>
      <c r="I530" s="64">
        <v>105</v>
      </c>
      <c r="J530" s="71" t="s">
        <v>587</v>
      </c>
      <c r="K530" s="58"/>
      <c r="L530" s="42" t="s">
        <v>1862</v>
      </c>
      <c r="M530" s="92">
        <v>0.1</v>
      </c>
      <c r="N530" s="93">
        <v>12</v>
      </c>
      <c r="O530" s="93">
        <v>0</v>
      </c>
      <c r="P530" s="93">
        <f t="shared" si="55"/>
        <v>0.875</v>
      </c>
      <c r="Q530" s="93">
        <f t="shared" si="56"/>
        <v>10.5</v>
      </c>
      <c r="R530" s="93">
        <f t="shared" si="57"/>
        <v>0</v>
      </c>
      <c r="S530" s="93">
        <f t="shared" si="53"/>
        <v>10.5</v>
      </c>
      <c r="T530" s="93">
        <f t="shared" si="54"/>
        <v>94.5</v>
      </c>
    </row>
    <row r="531" spans="1:20">
      <c r="A531" s="83" t="s">
        <v>93</v>
      </c>
      <c r="B531" s="65">
        <v>1472</v>
      </c>
      <c r="C531" s="65">
        <v>1</v>
      </c>
      <c r="D531" s="42" t="s">
        <v>589</v>
      </c>
      <c r="G531" s="106">
        <v>42706</v>
      </c>
      <c r="H531" s="65">
        <v>65909</v>
      </c>
      <c r="I531" s="64">
        <v>105</v>
      </c>
      <c r="J531" s="71" t="s">
        <v>587</v>
      </c>
      <c r="K531" s="58"/>
      <c r="L531" s="42" t="s">
        <v>1862</v>
      </c>
      <c r="M531" s="92">
        <v>0.1</v>
      </c>
      <c r="N531" s="93">
        <v>12</v>
      </c>
      <c r="O531" s="93">
        <v>0</v>
      </c>
      <c r="P531" s="93">
        <f t="shared" si="55"/>
        <v>0.875</v>
      </c>
      <c r="Q531" s="93">
        <f t="shared" si="56"/>
        <v>10.5</v>
      </c>
      <c r="R531" s="93">
        <f t="shared" si="57"/>
        <v>0</v>
      </c>
      <c r="S531" s="93">
        <f t="shared" si="53"/>
        <v>10.5</v>
      </c>
      <c r="T531" s="93">
        <f t="shared" si="54"/>
        <v>94.5</v>
      </c>
    </row>
    <row r="532" spans="1:20">
      <c r="A532" s="83" t="s">
        <v>93</v>
      </c>
      <c r="B532" s="65">
        <v>1473</v>
      </c>
      <c r="C532" s="65">
        <v>1</v>
      </c>
      <c r="D532" s="42" t="s">
        <v>589</v>
      </c>
      <c r="G532" s="106">
        <v>42706</v>
      </c>
      <c r="H532" s="65">
        <v>65909</v>
      </c>
      <c r="I532" s="64">
        <v>105</v>
      </c>
      <c r="J532" s="71" t="s">
        <v>587</v>
      </c>
      <c r="K532" s="58"/>
      <c r="L532" s="42" t="s">
        <v>1862</v>
      </c>
      <c r="M532" s="92">
        <v>0.1</v>
      </c>
      <c r="N532" s="93">
        <v>12</v>
      </c>
      <c r="O532" s="93">
        <v>0</v>
      </c>
      <c r="P532" s="93">
        <f t="shared" si="55"/>
        <v>0.875</v>
      </c>
      <c r="Q532" s="93">
        <f t="shared" si="56"/>
        <v>10.5</v>
      </c>
      <c r="R532" s="93">
        <f t="shared" si="57"/>
        <v>0</v>
      </c>
      <c r="S532" s="93">
        <f t="shared" si="53"/>
        <v>10.5</v>
      </c>
      <c r="T532" s="93">
        <f t="shared" si="54"/>
        <v>94.5</v>
      </c>
    </row>
    <row r="533" spans="1:20">
      <c r="A533" s="83" t="s">
        <v>93</v>
      </c>
      <c r="B533" s="65">
        <v>1474</v>
      </c>
      <c r="C533" s="65">
        <v>1</v>
      </c>
      <c r="D533" s="42" t="s">
        <v>589</v>
      </c>
      <c r="G533" s="106">
        <v>42706</v>
      </c>
      <c r="H533" s="65">
        <v>65909</v>
      </c>
      <c r="I533" s="64">
        <v>105</v>
      </c>
      <c r="J533" s="71" t="s">
        <v>587</v>
      </c>
      <c r="K533" s="58"/>
      <c r="L533" s="42" t="s">
        <v>1862</v>
      </c>
      <c r="M533" s="92">
        <v>0.1</v>
      </c>
      <c r="N533" s="93">
        <v>12</v>
      </c>
      <c r="O533" s="93">
        <v>0</v>
      </c>
      <c r="P533" s="93">
        <f t="shared" si="55"/>
        <v>0.875</v>
      </c>
      <c r="Q533" s="93">
        <f t="shared" si="56"/>
        <v>10.5</v>
      </c>
      <c r="R533" s="93">
        <f t="shared" si="57"/>
        <v>0</v>
      </c>
      <c r="S533" s="93">
        <f t="shared" si="53"/>
        <v>10.5</v>
      </c>
      <c r="T533" s="93">
        <f t="shared" si="54"/>
        <v>94.5</v>
      </c>
    </row>
    <row r="534" spans="1:20">
      <c r="A534" s="83" t="s">
        <v>93</v>
      </c>
      <c r="B534" s="65">
        <v>1475</v>
      </c>
      <c r="C534" s="65">
        <v>1</v>
      </c>
      <c r="D534" s="42" t="s">
        <v>589</v>
      </c>
      <c r="G534" s="106">
        <v>42706</v>
      </c>
      <c r="H534" s="65">
        <v>65909</v>
      </c>
      <c r="I534" s="64">
        <v>105</v>
      </c>
      <c r="J534" s="71" t="s">
        <v>587</v>
      </c>
      <c r="K534" s="58"/>
      <c r="L534" s="42" t="s">
        <v>1862</v>
      </c>
      <c r="M534" s="92">
        <v>0.1</v>
      </c>
      <c r="N534" s="93">
        <v>12</v>
      </c>
      <c r="O534" s="93">
        <v>0</v>
      </c>
      <c r="P534" s="93">
        <f t="shared" si="55"/>
        <v>0.875</v>
      </c>
      <c r="Q534" s="93">
        <f t="shared" si="56"/>
        <v>10.5</v>
      </c>
      <c r="R534" s="93">
        <f t="shared" si="57"/>
        <v>0</v>
      </c>
      <c r="S534" s="93">
        <f t="shared" si="53"/>
        <v>10.5</v>
      </c>
      <c r="T534" s="93">
        <f t="shared" si="54"/>
        <v>94.5</v>
      </c>
    </row>
    <row r="535" spans="1:20">
      <c r="A535" s="83" t="s">
        <v>93</v>
      </c>
      <c r="B535" s="65">
        <v>1476</v>
      </c>
      <c r="C535" s="65">
        <v>1</v>
      </c>
      <c r="D535" s="42" t="s">
        <v>589</v>
      </c>
      <c r="G535" s="106">
        <v>42706</v>
      </c>
      <c r="H535" s="65">
        <v>65909</v>
      </c>
      <c r="I535" s="64">
        <v>105</v>
      </c>
      <c r="J535" s="71" t="s">
        <v>587</v>
      </c>
      <c r="K535" s="58"/>
      <c r="L535" s="42" t="s">
        <v>1862</v>
      </c>
      <c r="M535" s="92">
        <v>0.1</v>
      </c>
      <c r="N535" s="93">
        <v>12</v>
      </c>
      <c r="O535" s="93">
        <v>0</v>
      </c>
      <c r="P535" s="93">
        <f t="shared" si="55"/>
        <v>0.875</v>
      </c>
      <c r="Q535" s="93">
        <f t="shared" si="56"/>
        <v>10.5</v>
      </c>
      <c r="R535" s="93">
        <f t="shared" si="57"/>
        <v>0</v>
      </c>
      <c r="S535" s="93">
        <f t="shared" ref="S535:S598" si="58">+R535+Q535</f>
        <v>10.5</v>
      </c>
      <c r="T535" s="93">
        <f t="shared" ref="T535:T598" si="59">+I535-S535</f>
        <v>94.5</v>
      </c>
    </row>
    <row r="536" spans="1:20">
      <c r="A536" s="83" t="s">
        <v>93</v>
      </c>
      <c r="B536" s="65">
        <v>1477</v>
      </c>
      <c r="C536" s="65">
        <v>1</v>
      </c>
      <c r="D536" s="42" t="s">
        <v>589</v>
      </c>
      <c r="G536" s="106">
        <v>42706</v>
      </c>
      <c r="H536" s="65">
        <v>65909</v>
      </c>
      <c r="I536" s="64">
        <v>105</v>
      </c>
      <c r="J536" s="71" t="s">
        <v>587</v>
      </c>
      <c r="K536" s="58"/>
      <c r="L536" s="42" t="s">
        <v>1862</v>
      </c>
      <c r="M536" s="92">
        <v>0.1</v>
      </c>
      <c r="N536" s="93">
        <v>12</v>
      </c>
      <c r="O536" s="93">
        <v>0</v>
      </c>
      <c r="P536" s="93">
        <f t="shared" ref="P536:P599" si="60">+I536*M536/12</f>
        <v>0.875</v>
      </c>
      <c r="Q536" s="93">
        <f t="shared" ref="Q536:Q599" si="61">+P536*N536</f>
        <v>10.5</v>
      </c>
      <c r="R536" s="93">
        <f t="shared" ref="R536:R599" si="62">+P536*O536</f>
        <v>0</v>
      </c>
      <c r="S536" s="93">
        <f t="shared" si="58"/>
        <v>10.5</v>
      </c>
      <c r="T536" s="93">
        <f t="shared" si="59"/>
        <v>94.5</v>
      </c>
    </row>
    <row r="537" spans="1:20">
      <c r="A537" s="83" t="s">
        <v>93</v>
      </c>
      <c r="B537" s="65">
        <v>1478</v>
      </c>
      <c r="C537" s="65">
        <v>1</v>
      </c>
      <c r="D537" s="42" t="s">
        <v>589</v>
      </c>
      <c r="G537" s="106">
        <v>42706</v>
      </c>
      <c r="H537" s="65">
        <v>65909</v>
      </c>
      <c r="I537" s="64">
        <v>105</v>
      </c>
      <c r="J537" s="71" t="s">
        <v>587</v>
      </c>
      <c r="K537" s="58"/>
      <c r="L537" s="42" t="s">
        <v>1862</v>
      </c>
      <c r="M537" s="92">
        <v>0.1</v>
      </c>
      <c r="N537" s="93">
        <v>12</v>
      </c>
      <c r="O537" s="93">
        <v>0</v>
      </c>
      <c r="P537" s="93">
        <f t="shared" si="60"/>
        <v>0.875</v>
      </c>
      <c r="Q537" s="93">
        <f t="shared" si="61"/>
        <v>10.5</v>
      </c>
      <c r="R537" s="93">
        <f t="shared" si="62"/>
        <v>0</v>
      </c>
      <c r="S537" s="93">
        <f t="shared" si="58"/>
        <v>10.5</v>
      </c>
      <c r="T537" s="93">
        <f t="shared" si="59"/>
        <v>94.5</v>
      </c>
    </row>
    <row r="538" spans="1:20">
      <c r="A538" s="83" t="s">
        <v>93</v>
      </c>
      <c r="B538" s="65">
        <v>1479</v>
      </c>
      <c r="C538" s="65">
        <v>1</v>
      </c>
      <c r="D538" s="42" t="s">
        <v>589</v>
      </c>
      <c r="G538" s="106">
        <v>42706</v>
      </c>
      <c r="H538" s="65">
        <v>65909</v>
      </c>
      <c r="I538" s="64">
        <v>105</v>
      </c>
      <c r="J538" s="71" t="s">
        <v>587</v>
      </c>
      <c r="K538" s="58"/>
      <c r="L538" s="42" t="s">
        <v>1862</v>
      </c>
      <c r="M538" s="92">
        <v>0.1</v>
      </c>
      <c r="N538" s="93">
        <v>12</v>
      </c>
      <c r="O538" s="93">
        <v>0</v>
      </c>
      <c r="P538" s="93">
        <f t="shared" si="60"/>
        <v>0.875</v>
      </c>
      <c r="Q538" s="93">
        <f t="shared" si="61"/>
        <v>10.5</v>
      </c>
      <c r="R538" s="93">
        <f t="shared" si="62"/>
        <v>0</v>
      </c>
      <c r="S538" s="93">
        <f t="shared" si="58"/>
        <v>10.5</v>
      </c>
      <c r="T538" s="93">
        <f t="shared" si="59"/>
        <v>94.5</v>
      </c>
    </row>
    <row r="539" spans="1:20">
      <c r="A539" s="83" t="s">
        <v>93</v>
      </c>
      <c r="B539" s="65">
        <v>1480</v>
      </c>
      <c r="C539" s="65">
        <v>1</v>
      </c>
      <c r="D539" s="42" t="s">
        <v>589</v>
      </c>
      <c r="G539" s="106">
        <v>42706</v>
      </c>
      <c r="H539" s="65">
        <v>65909</v>
      </c>
      <c r="I539" s="64">
        <v>105</v>
      </c>
      <c r="J539" s="71" t="s">
        <v>587</v>
      </c>
      <c r="K539" s="58"/>
      <c r="L539" s="42" t="s">
        <v>1862</v>
      </c>
      <c r="M539" s="92">
        <v>0.1</v>
      </c>
      <c r="N539" s="93">
        <v>12</v>
      </c>
      <c r="O539" s="93">
        <v>0</v>
      </c>
      <c r="P539" s="93">
        <f t="shared" si="60"/>
        <v>0.875</v>
      </c>
      <c r="Q539" s="93">
        <f t="shared" si="61"/>
        <v>10.5</v>
      </c>
      <c r="R539" s="93">
        <f t="shared" si="62"/>
        <v>0</v>
      </c>
      <c r="S539" s="93">
        <f t="shared" si="58"/>
        <v>10.5</v>
      </c>
      <c r="T539" s="93">
        <f t="shared" si="59"/>
        <v>94.5</v>
      </c>
    </row>
    <row r="540" spans="1:20">
      <c r="A540" s="83" t="s">
        <v>93</v>
      </c>
      <c r="B540" s="65">
        <v>1481</v>
      </c>
      <c r="C540" s="65">
        <v>1</v>
      </c>
      <c r="D540" s="42" t="s">
        <v>589</v>
      </c>
      <c r="G540" s="106">
        <v>42706</v>
      </c>
      <c r="H540" s="65">
        <v>65909</v>
      </c>
      <c r="I540" s="64">
        <v>105</v>
      </c>
      <c r="J540" s="71" t="s">
        <v>587</v>
      </c>
      <c r="K540" s="58"/>
      <c r="L540" s="42" t="s">
        <v>1862</v>
      </c>
      <c r="M540" s="92">
        <v>0.1</v>
      </c>
      <c r="N540" s="93">
        <v>12</v>
      </c>
      <c r="O540" s="93">
        <v>0</v>
      </c>
      <c r="P540" s="93">
        <f t="shared" si="60"/>
        <v>0.875</v>
      </c>
      <c r="Q540" s="93">
        <f t="shared" si="61"/>
        <v>10.5</v>
      </c>
      <c r="R540" s="93">
        <f t="shared" si="62"/>
        <v>0</v>
      </c>
      <c r="S540" s="93">
        <f t="shared" si="58"/>
        <v>10.5</v>
      </c>
      <c r="T540" s="93">
        <f t="shared" si="59"/>
        <v>94.5</v>
      </c>
    </row>
    <row r="541" spans="1:20">
      <c r="A541" s="83" t="s">
        <v>93</v>
      </c>
      <c r="B541" s="65">
        <v>1482</v>
      </c>
      <c r="C541" s="65">
        <v>1</v>
      </c>
      <c r="D541" s="42" t="s">
        <v>589</v>
      </c>
      <c r="G541" s="106">
        <v>42706</v>
      </c>
      <c r="H541" s="65">
        <v>65909</v>
      </c>
      <c r="I541" s="64">
        <v>105</v>
      </c>
      <c r="J541" s="71" t="s">
        <v>587</v>
      </c>
      <c r="K541" s="58"/>
      <c r="L541" s="42" t="s">
        <v>1862</v>
      </c>
      <c r="M541" s="92">
        <v>0.1</v>
      </c>
      <c r="N541" s="93">
        <v>12</v>
      </c>
      <c r="O541" s="93">
        <v>0</v>
      </c>
      <c r="P541" s="93">
        <f t="shared" si="60"/>
        <v>0.875</v>
      </c>
      <c r="Q541" s="93">
        <f t="shared" si="61"/>
        <v>10.5</v>
      </c>
      <c r="R541" s="93">
        <f t="shared" si="62"/>
        <v>0</v>
      </c>
      <c r="S541" s="93">
        <f t="shared" si="58"/>
        <v>10.5</v>
      </c>
      <c r="T541" s="93">
        <f t="shared" si="59"/>
        <v>94.5</v>
      </c>
    </row>
    <row r="542" spans="1:20">
      <c r="A542" s="83" t="s">
        <v>93</v>
      </c>
      <c r="B542" s="65">
        <v>1483</v>
      </c>
      <c r="C542" s="65">
        <v>1</v>
      </c>
      <c r="D542" s="42" t="s">
        <v>589</v>
      </c>
      <c r="G542" s="106">
        <v>42706</v>
      </c>
      <c r="H542" s="65">
        <v>65909</v>
      </c>
      <c r="I542" s="64">
        <v>105</v>
      </c>
      <c r="J542" s="71" t="s">
        <v>587</v>
      </c>
      <c r="K542" s="58"/>
      <c r="L542" s="42" t="s">
        <v>1862</v>
      </c>
      <c r="M542" s="92">
        <v>0.1</v>
      </c>
      <c r="N542" s="93">
        <v>12</v>
      </c>
      <c r="O542" s="93">
        <v>0</v>
      </c>
      <c r="P542" s="93">
        <f t="shared" si="60"/>
        <v>0.875</v>
      </c>
      <c r="Q542" s="93">
        <f t="shared" si="61"/>
        <v>10.5</v>
      </c>
      <c r="R542" s="93">
        <f t="shared" si="62"/>
        <v>0</v>
      </c>
      <c r="S542" s="93">
        <f t="shared" si="58"/>
        <v>10.5</v>
      </c>
      <c r="T542" s="93">
        <f t="shared" si="59"/>
        <v>94.5</v>
      </c>
    </row>
    <row r="543" spans="1:20">
      <c r="A543" s="83" t="s">
        <v>93</v>
      </c>
      <c r="B543" s="65">
        <v>1484</v>
      </c>
      <c r="C543" s="65">
        <v>1</v>
      </c>
      <c r="D543" s="42" t="s">
        <v>589</v>
      </c>
      <c r="G543" s="106">
        <v>42706</v>
      </c>
      <c r="H543" s="65">
        <v>65909</v>
      </c>
      <c r="I543" s="64">
        <v>105</v>
      </c>
      <c r="J543" s="71" t="s">
        <v>587</v>
      </c>
      <c r="K543" s="58"/>
      <c r="L543" s="42" t="s">
        <v>1862</v>
      </c>
      <c r="M543" s="92">
        <v>0.1</v>
      </c>
      <c r="N543" s="93">
        <v>12</v>
      </c>
      <c r="O543" s="93">
        <v>0</v>
      </c>
      <c r="P543" s="93">
        <f t="shared" si="60"/>
        <v>0.875</v>
      </c>
      <c r="Q543" s="93">
        <f t="shared" si="61"/>
        <v>10.5</v>
      </c>
      <c r="R543" s="93">
        <f t="shared" si="62"/>
        <v>0</v>
      </c>
      <c r="S543" s="93">
        <f t="shared" si="58"/>
        <v>10.5</v>
      </c>
      <c r="T543" s="93">
        <f t="shared" si="59"/>
        <v>94.5</v>
      </c>
    </row>
    <row r="544" spans="1:20">
      <c r="A544" s="83" t="s">
        <v>93</v>
      </c>
      <c r="B544" s="65">
        <v>1485</v>
      </c>
      <c r="C544" s="65">
        <v>1</v>
      </c>
      <c r="D544" s="42" t="s">
        <v>589</v>
      </c>
      <c r="G544" s="106">
        <v>42706</v>
      </c>
      <c r="H544" s="65">
        <v>65909</v>
      </c>
      <c r="I544" s="64">
        <v>105</v>
      </c>
      <c r="J544" s="71" t="s">
        <v>587</v>
      </c>
      <c r="K544" s="58"/>
      <c r="L544" s="42" t="s">
        <v>1862</v>
      </c>
      <c r="M544" s="92">
        <v>0.1</v>
      </c>
      <c r="N544" s="93">
        <v>12</v>
      </c>
      <c r="O544" s="93">
        <v>0</v>
      </c>
      <c r="P544" s="93">
        <f t="shared" si="60"/>
        <v>0.875</v>
      </c>
      <c r="Q544" s="93">
        <f t="shared" si="61"/>
        <v>10.5</v>
      </c>
      <c r="R544" s="93">
        <f t="shared" si="62"/>
        <v>0</v>
      </c>
      <c r="S544" s="93">
        <f t="shared" si="58"/>
        <v>10.5</v>
      </c>
      <c r="T544" s="93">
        <f t="shared" si="59"/>
        <v>94.5</v>
      </c>
    </row>
    <row r="545" spans="1:20">
      <c r="A545" s="83" t="s">
        <v>93</v>
      </c>
      <c r="B545" s="65">
        <v>1486</v>
      </c>
      <c r="C545" s="65">
        <v>1</v>
      </c>
      <c r="D545" s="42" t="s">
        <v>589</v>
      </c>
      <c r="G545" s="106">
        <v>42706</v>
      </c>
      <c r="H545" s="65">
        <v>65909</v>
      </c>
      <c r="I545" s="64">
        <v>105</v>
      </c>
      <c r="J545" s="71" t="s">
        <v>587</v>
      </c>
      <c r="K545" s="58"/>
      <c r="L545" s="42" t="s">
        <v>1862</v>
      </c>
      <c r="M545" s="92">
        <v>0.1</v>
      </c>
      <c r="N545" s="93">
        <v>12</v>
      </c>
      <c r="O545" s="93">
        <v>0</v>
      </c>
      <c r="P545" s="93">
        <f t="shared" si="60"/>
        <v>0.875</v>
      </c>
      <c r="Q545" s="93">
        <f t="shared" si="61"/>
        <v>10.5</v>
      </c>
      <c r="R545" s="93">
        <f t="shared" si="62"/>
        <v>0</v>
      </c>
      <c r="S545" s="93">
        <f t="shared" si="58"/>
        <v>10.5</v>
      </c>
      <c r="T545" s="93">
        <f t="shared" si="59"/>
        <v>94.5</v>
      </c>
    </row>
    <row r="546" spans="1:20">
      <c r="A546" s="83" t="s">
        <v>93</v>
      </c>
      <c r="B546" s="65">
        <v>1487</v>
      </c>
      <c r="C546" s="65">
        <v>1</v>
      </c>
      <c r="D546" s="42" t="s">
        <v>583</v>
      </c>
      <c r="G546" s="106">
        <v>42706</v>
      </c>
      <c r="H546" s="65">
        <v>65909</v>
      </c>
      <c r="I546" s="64">
        <v>105</v>
      </c>
      <c r="J546" s="71" t="s">
        <v>587</v>
      </c>
      <c r="K546" s="58"/>
      <c r="L546" s="42" t="s">
        <v>1862</v>
      </c>
      <c r="M546" s="92">
        <v>0.1</v>
      </c>
      <c r="N546" s="93">
        <v>12</v>
      </c>
      <c r="O546" s="93">
        <v>0</v>
      </c>
      <c r="P546" s="93">
        <f t="shared" si="60"/>
        <v>0.875</v>
      </c>
      <c r="Q546" s="93">
        <f t="shared" si="61"/>
        <v>10.5</v>
      </c>
      <c r="R546" s="93">
        <f t="shared" si="62"/>
        <v>0</v>
      </c>
      <c r="S546" s="93">
        <f t="shared" si="58"/>
        <v>10.5</v>
      </c>
      <c r="T546" s="93">
        <f t="shared" si="59"/>
        <v>94.5</v>
      </c>
    </row>
    <row r="547" spans="1:20">
      <c r="A547" s="83" t="s">
        <v>93</v>
      </c>
      <c r="B547" s="65">
        <v>1488</v>
      </c>
      <c r="C547" s="65">
        <v>1</v>
      </c>
      <c r="D547" s="42" t="s">
        <v>583</v>
      </c>
      <c r="G547" s="106">
        <v>42706</v>
      </c>
      <c r="H547" s="65">
        <v>65909</v>
      </c>
      <c r="I547" s="64">
        <v>105</v>
      </c>
      <c r="J547" s="71" t="s">
        <v>587</v>
      </c>
      <c r="K547" s="58"/>
      <c r="L547" s="42" t="s">
        <v>1862</v>
      </c>
      <c r="M547" s="92">
        <v>0.1</v>
      </c>
      <c r="N547" s="93">
        <v>12</v>
      </c>
      <c r="O547" s="93">
        <v>0</v>
      </c>
      <c r="P547" s="93">
        <f t="shared" si="60"/>
        <v>0.875</v>
      </c>
      <c r="Q547" s="93">
        <f t="shared" si="61"/>
        <v>10.5</v>
      </c>
      <c r="R547" s="93">
        <f t="shared" si="62"/>
        <v>0</v>
      </c>
      <c r="S547" s="93">
        <f t="shared" si="58"/>
        <v>10.5</v>
      </c>
      <c r="T547" s="93">
        <f t="shared" si="59"/>
        <v>94.5</v>
      </c>
    </row>
    <row r="548" spans="1:20">
      <c r="A548" s="83" t="s">
        <v>93</v>
      </c>
      <c r="B548" s="65">
        <v>1489</v>
      </c>
      <c r="C548" s="65">
        <v>1</v>
      </c>
      <c r="D548" s="42" t="s">
        <v>583</v>
      </c>
      <c r="G548" s="106">
        <v>42706</v>
      </c>
      <c r="H548" s="65">
        <v>65909</v>
      </c>
      <c r="I548" s="64">
        <v>105</v>
      </c>
      <c r="J548" s="71" t="s">
        <v>587</v>
      </c>
      <c r="K548" s="58"/>
      <c r="L548" s="42" t="s">
        <v>1862</v>
      </c>
      <c r="M548" s="92">
        <v>0.1</v>
      </c>
      <c r="N548" s="93">
        <v>12</v>
      </c>
      <c r="O548" s="93">
        <v>0</v>
      </c>
      <c r="P548" s="93">
        <f t="shared" si="60"/>
        <v>0.875</v>
      </c>
      <c r="Q548" s="93">
        <f t="shared" si="61"/>
        <v>10.5</v>
      </c>
      <c r="R548" s="93">
        <f t="shared" si="62"/>
        <v>0</v>
      </c>
      <c r="S548" s="93">
        <f t="shared" si="58"/>
        <v>10.5</v>
      </c>
      <c r="T548" s="93">
        <f t="shared" si="59"/>
        <v>94.5</v>
      </c>
    </row>
    <row r="549" spans="1:20">
      <c r="A549" s="83" t="s">
        <v>93</v>
      </c>
      <c r="B549" s="65">
        <v>1490</v>
      </c>
      <c r="C549" s="65">
        <v>1</v>
      </c>
      <c r="D549" s="42" t="s">
        <v>583</v>
      </c>
      <c r="G549" s="106">
        <v>42706</v>
      </c>
      <c r="H549" s="65">
        <v>65909</v>
      </c>
      <c r="I549" s="64">
        <v>105</v>
      </c>
      <c r="J549" s="71" t="s">
        <v>587</v>
      </c>
      <c r="K549" s="58"/>
      <c r="L549" s="42" t="s">
        <v>1862</v>
      </c>
      <c r="M549" s="92">
        <v>0.1</v>
      </c>
      <c r="N549" s="93">
        <v>12</v>
      </c>
      <c r="O549" s="93">
        <v>0</v>
      </c>
      <c r="P549" s="93">
        <f t="shared" si="60"/>
        <v>0.875</v>
      </c>
      <c r="Q549" s="93">
        <f t="shared" si="61"/>
        <v>10.5</v>
      </c>
      <c r="R549" s="93">
        <f t="shared" si="62"/>
        <v>0</v>
      </c>
      <c r="S549" s="93">
        <f t="shared" si="58"/>
        <v>10.5</v>
      </c>
      <c r="T549" s="93">
        <f t="shared" si="59"/>
        <v>94.5</v>
      </c>
    </row>
    <row r="550" spans="1:20">
      <c r="A550" s="83" t="s">
        <v>93</v>
      </c>
      <c r="B550" s="65">
        <v>1491</v>
      </c>
      <c r="C550" s="65">
        <v>1</v>
      </c>
      <c r="D550" s="42" t="s">
        <v>583</v>
      </c>
      <c r="G550" s="106">
        <v>42706</v>
      </c>
      <c r="H550" s="65">
        <v>65909</v>
      </c>
      <c r="I550" s="64">
        <v>105</v>
      </c>
      <c r="J550" s="71" t="s">
        <v>587</v>
      </c>
      <c r="K550" s="58"/>
      <c r="L550" s="42" t="s">
        <v>1862</v>
      </c>
      <c r="M550" s="92">
        <v>0.1</v>
      </c>
      <c r="N550" s="93">
        <v>12</v>
      </c>
      <c r="O550" s="93">
        <v>0</v>
      </c>
      <c r="P550" s="93">
        <f t="shared" si="60"/>
        <v>0.875</v>
      </c>
      <c r="Q550" s="93">
        <f t="shared" si="61"/>
        <v>10.5</v>
      </c>
      <c r="R550" s="93">
        <f t="shared" si="62"/>
        <v>0</v>
      </c>
      <c r="S550" s="93">
        <f t="shared" si="58"/>
        <v>10.5</v>
      </c>
      <c r="T550" s="93">
        <f t="shared" si="59"/>
        <v>94.5</v>
      </c>
    </row>
    <row r="551" spans="1:20">
      <c r="A551" s="83" t="s">
        <v>93</v>
      </c>
      <c r="B551" s="65">
        <v>1492</v>
      </c>
      <c r="C551" s="65">
        <v>1</v>
      </c>
      <c r="D551" s="42" t="s">
        <v>583</v>
      </c>
      <c r="G551" s="106">
        <v>42706</v>
      </c>
      <c r="H551" s="65">
        <v>65909</v>
      </c>
      <c r="I551" s="64">
        <v>105</v>
      </c>
      <c r="J551" s="71" t="s">
        <v>587</v>
      </c>
      <c r="K551" s="58"/>
      <c r="L551" s="42" t="s">
        <v>1862</v>
      </c>
      <c r="M551" s="92">
        <v>0.1</v>
      </c>
      <c r="N551" s="93">
        <v>12</v>
      </c>
      <c r="O551" s="93">
        <v>0</v>
      </c>
      <c r="P551" s="93">
        <f t="shared" si="60"/>
        <v>0.875</v>
      </c>
      <c r="Q551" s="93">
        <f t="shared" si="61"/>
        <v>10.5</v>
      </c>
      <c r="R551" s="93">
        <f t="shared" si="62"/>
        <v>0</v>
      </c>
      <c r="S551" s="93">
        <f t="shared" si="58"/>
        <v>10.5</v>
      </c>
      <c r="T551" s="93">
        <f t="shared" si="59"/>
        <v>94.5</v>
      </c>
    </row>
    <row r="552" spans="1:20">
      <c r="A552" s="83" t="s">
        <v>93</v>
      </c>
      <c r="B552" s="65">
        <v>1493</v>
      </c>
      <c r="C552" s="65">
        <v>1</v>
      </c>
      <c r="D552" s="42" t="s">
        <v>583</v>
      </c>
      <c r="G552" s="106">
        <v>42706</v>
      </c>
      <c r="H552" s="65">
        <v>65909</v>
      </c>
      <c r="I552" s="64">
        <v>105</v>
      </c>
      <c r="J552" s="71" t="s">
        <v>587</v>
      </c>
      <c r="K552" s="58"/>
      <c r="L552" s="42" t="s">
        <v>1862</v>
      </c>
      <c r="M552" s="92">
        <v>0.1</v>
      </c>
      <c r="N552" s="93">
        <v>12</v>
      </c>
      <c r="O552" s="93">
        <v>0</v>
      </c>
      <c r="P552" s="93">
        <f t="shared" si="60"/>
        <v>0.875</v>
      </c>
      <c r="Q552" s="93">
        <f t="shared" si="61"/>
        <v>10.5</v>
      </c>
      <c r="R552" s="93">
        <f t="shared" si="62"/>
        <v>0</v>
      </c>
      <c r="S552" s="93">
        <f t="shared" si="58"/>
        <v>10.5</v>
      </c>
      <c r="T552" s="93">
        <f t="shared" si="59"/>
        <v>94.5</v>
      </c>
    </row>
    <row r="553" spans="1:20">
      <c r="A553" s="83" t="s">
        <v>93</v>
      </c>
      <c r="B553" s="65">
        <v>1494</v>
      </c>
      <c r="C553" s="65">
        <v>1</v>
      </c>
      <c r="D553" s="42" t="s">
        <v>583</v>
      </c>
      <c r="G553" s="106">
        <v>42706</v>
      </c>
      <c r="H553" s="65">
        <v>65909</v>
      </c>
      <c r="I553" s="64">
        <v>105</v>
      </c>
      <c r="J553" s="71" t="s">
        <v>587</v>
      </c>
      <c r="K553" s="58"/>
      <c r="L553" s="42" t="s">
        <v>1862</v>
      </c>
      <c r="M553" s="92">
        <v>0.1</v>
      </c>
      <c r="N553" s="93">
        <v>12</v>
      </c>
      <c r="O553" s="93">
        <v>0</v>
      </c>
      <c r="P553" s="93">
        <f t="shared" si="60"/>
        <v>0.875</v>
      </c>
      <c r="Q553" s="93">
        <f t="shared" si="61"/>
        <v>10.5</v>
      </c>
      <c r="R553" s="93">
        <f t="shared" si="62"/>
        <v>0</v>
      </c>
      <c r="S553" s="93">
        <f t="shared" si="58"/>
        <v>10.5</v>
      </c>
      <c r="T553" s="93">
        <f t="shared" si="59"/>
        <v>94.5</v>
      </c>
    </row>
    <row r="554" spans="1:20">
      <c r="A554" s="83" t="s">
        <v>93</v>
      </c>
      <c r="B554" s="65">
        <v>1495</v>
      </c>
      <c r="C554" s="65">
        <v>1</v>
      </c>
      <c r="D554" s="42" t="s">
        <v>583</v>
      </c>
      <c r="G554" s="106">
        <v>42706</v>
      </c>
      <c r="H554" s="65">
        <v>65909</v>
      </c>
      <c r="I554" s="64">
        <v>105</v>
      </c>
      <c r="J554" s="71" t="s">
        <v>587</v>
      </c>
      <c r="K554" s="58"/>
      <c r="L554" s="42" t="s">
        <v>1862</v>
      </c>
      <c r="M554" s="92">
        <v>0.1</v>
      </c>
      <c r="N554" s="93">
        <v>12</v>
      </c>
      <c r="O554" s="93">
        <v>0</v>
      </c>
      <c r="P554" s="93">
        <f t="shared" si="60"/>
        <v>0.875</v>
      </c>
      <c r="Q554" s="93">
        <f t="shared" si="61"/>
        <v>10.5</v>
      </c>
      <c r="R554" s="93">
        <f t="shared" si="62"/>
        <v>0</v>
      </c>
      <c r="S554" s="93">
        <f t="shared" si="58"/>
        <v>10.5</v>
      </c>
      <c r="T554" s="93">
        <f t="shared" si="59"/>
        <v>94.5</v>
      </c>
    </row>
    <row r="555" spans="1:20">
      <c r="A555" s="83" t="s">
        <v>93</v>
      </c>
      <c r="B555" s="65">
        <v>1496</v>
      </c>
      <c r="C555" s="65">
        <v>1</v>
      </c>
      <c r="D555" s="42" t="s">
        <v>583</v>
      </c>
      <c r="G555" s="106">
        <v>42706</v>
      </c>
      <c r="H555" s="65">
        <v>65909</v>
      </c>
      <c r="I555" s="64">
        <v>105</v>
      </c>
      <c r="J555" s="71" t="s">
        <v>587</v>
      </c>
      <c r="K555" s="58"/>
      <c r="L555" s="42" t="s">
        <v>1862</v>
      </c>
      <c r="M555" s="92">
        <v>0.1</v>
      </c>
      <c r="N555" s="93">
        <v>12</v>
      </c>
      <c r="O555" s="93">
        <v>0</v>
      </c>
      <c r="P555" s="93">
        <f t="shared" si="60"/>
        <v>0.875</v>
      </c>
      <c r="Q555" s="93">
        <f t="shared" si="61"/>
        <v>10.5</v>
      </c>
      <c r="R555" s="93">
        <f t="shared" si="62"/>
        <v>0</v>
      </c>
      <c r="S555" s="93">
        <f t="shared" si="58"/>
        <v>10.5</v>
      </c>
      <c r="T555" s="93">
        <f t="shared" si="59"/>
        <v>94.5</v>
      </c>
    </row>
    <row r="556" spans="1:20">
      <c r="A556" s="83" t="s">
        <v>93</v>
      </c>
      <c r="B556" s="65">
        <v>1497</v>
      </c>
      <c r="C556" s="65">
        <v>1</v>
      </c>
      <c r="D556" s="42" t="s">
        <v>583</v>
      </c>
      <c r="G556" s="106">
        <v>42706</v>
      </c>
      <c r="H556" s="65">
        <v>65909</v>
      </c>
      <c r="I556" s="64">
        <v>105</v>
      </c>
      <c r="J556" s="71" t="s">
        <v>587</v>
      </c>
      <c r="K556" s="58"/>
      <c r="L556" s="42" t="s">
        <v>1862</v>
      </c>
      <c r="M556" s="92">
        <v>0.1</v>
      </c>
      <c r="N556" s="93">
        <v>12</v>
      </c>
      <c r="O556" s="93">
        <v>0</v>
      </c>
      <c r="P556" s="93">
        <f t="shared" si="60"/>
        <v>0.875</v>
      </c>
      <c r="Q556" s="93">
        <f t="shared" si="61"/>
        <v>10.5</v>
      </c>
      <c r="R556" s="93">
        <f t="shared" si="62"/>
        <v>0</v>
      </c>
      <c r="S556" s="93">
        <f t="shared" si="58"/>
        <v>10.5</v>
      </c>
      <c r="T556" s="93">
        <f t="shared" si="59"/>
        <v>94.5</v>
      </c>
    </row>
    <row r="557" spans="1:20">
      <c r="A557" s="83" t="s">
        <v>93</v>
      </c>
      <c r="B557" s="65">
        <v>1498</v>
      </c>
      <c r="C557" s="65">
        <v>1</v>
      </c>
      <c r="D557" s="42" t="s">
        <v>583</v>
      </c>
      <c r="G557" s="106">
        <v>42706</v>
      </c>
      <c r="H557" s="65">
        <v>65909</v>
      </c>
      <c r="I557" s="64">
        <v>105</v>
      </c>
      <c r="J557" s="71" t="s">
        <v>587</v>
      </c>
      <c r="K557" s="58"/>
      <c r="L557" s="42" t="s">
        <v>1862</v>
      </c>
      <c r="M557" s="92">
        <v>0.1</v>
      </c>
      <c r="N557" s="93">
        <v>12</v>
      </c>
      <c r="O557" s="93">
        <v>0</v>
      </c>
      <c r="P557" s="93">
        <f t="shared" si="60"/>
        <v>0.875</v>
      </c>
      <c r="Q557" s="93">
        <f t="shared" si="61"/>
        <v>10.5</v>
      </c>
      <c r="R557" s="93">
        <f t="shared" si="62"/>
        <v>0</v>
      </c>
      <c r="S557" s="93">
        <f t="shared" si="58"/>
        <v>10.5</v>
      </c>
      <c r="T557" s="93">
        <f t="shared" si="59"/>
        <v>94.5</v>
      </c>
    </row>
    <row r="558" spans="1:20">
      <c r="A558" s="83" t="s">
        <v>93</v>
      </c>
      <c r="B558" s="65">
        <v>1499</v>
      </c>
      <c r="C558" s="65">
        <v>1</v>
      </c>
      <c r="D558" s="42" t="s">
        <v>583</v>
      </c>
      <c r="G558" s="106">
        <v>42706</v>
      </c>
      <c r="H558" s="65">
        <v>65909</v>
      </c>
      <c r="I558" s="64">
        <v>105</v>
      </c>
      <c r="J558" s="71" t="s">
        <v>587</v>
      </c>
      <c r="K558" s="58"/>
      <c r="L558" s="42" t="s">
        <v>1862</v>
      </c>
      <c r="M558" s="92">
        <v>0.1</v>
      </c>
      <c r="N558" s="93">
        <v>12</v>
      </c>
      <c r="O558" s="93">
        <v>0</v>
      </c>
      <c r="P558" s="93">
        <f t="shared" si="60"/>
        <v>0.875</v>
      </c>
      <c r="Q558" s="93">
        <f t="shared" si="61"/>
        <v>10.5</v>
      </c>
      <c r="R558" s="93">
        <f t="shared" si="62"/>
        <v>0</v>
      </c>
      <c r="S558" s="93">
        <f t="shared" si="58"/>
        <v>10.5</v>
      </c>
      <c r="T558" s="93">
        <f t="shared" si="59"/>
        <v>94.5</v>
      </c>
    </row>
    <row r="559" spans="1:20">
      <c r="A559" s="83" t="s">
        <v>93</v>
      </c>
      <c r="B559" s="65">
        <v>1500</v>
      </c>
      <c r="C559" s="65">
        <v>1</v>
      </c>
      <c r="D559" s="42" t="s">
        <v>583</v>
      </c>
      <c r="G559" s="106">
        <v>42706</v>
      </c>
      <c r="H559" s="65">
        <v>65909</v>
      </c>
      <c r="I559" s="64">
        <v>105</v>
      </c>
      <c r="J559" s="71" t="s">
        <v>587</v>
      </c>
      <c r="K559" s="58"/>
      <c r="L559" s="42" t="s">
        <v>1862</v>
      </c>
      <c r="M559" s="92">
        <v>0.1</v>
      </c>
      <c r="N559" s="93">
        <v>12</v>
      </c>
      <c r="O559" s="93">
        <v>0</v>
      </c>
      <c r="P559" s="93">
        <f t="shared" si="60"/>
        <v>0.875</v>
      </c>
      <c r="Q559" s="93">
        <f t="shared" si="61"/>
        <v>10.5</v>
      </c>
      <c r="R559" s="93">
        <f t="shared" si="62"/>
        <v>0</v>
      </c>
      <c r="S559" s="93">
        <f t="shared" si="58"/>
        <v>10.5</v>
      </c>
      <c r="T559" s="93">
        <f t="shared" si="59"/>
        <v>94.5</v>
      </c>
    </row>
    <row r="560" spans="1:20">
      <c r="A560" s="83" t="s">
        <v>93</v>
      </c>
      <c r="B560" s="65">
        <v>1501</v>
      </c>
      <c r="C560" s="65">
        <v>1</v>
      </c>
      <c r="D560" s="42" t="s">
        <v>583</v>
      </c>
      <c r="G560" s="106">
        <v>42706</v>
      </c>
      <c r="H560" s="65">
        <v>65909</v>
      </c>
      <c r="I560" s="64">
        <v>105</v>
      </c>
      <c r="J560" s="71" t="s">
        <v>587</v>
      </c>
      <c r="K560" s="58"/>
      <c r="L560" s="42" t="s">
        <v>1862</v>
      </c>
      <c r="M560" s="92">
        <v>0.1</v>
      </c>
      <c r="N560" s="93">
        <v>12</v>
      </c>
      <c r="O560" s="93">
        <v>0</v>
      </c>
      <c r="P560" s="93">
        <f t="shared" si="60"/>
        <v>0.875</v>
      </c>
      <c r="Q560" s="93">
        <f t="shared" si="61"/>
        <v>10.5</v>
      </c>
      <c r="R560" s="93">
        <f t="shared" si="62"/>
        <v>0</v>
      </c>
      <c r="S560" s="93">
        <f t="shared" si="58"/>
        <v>10.5</v>
      </c>
      <c r="T560" s="93">
        <f t="shared" si="59"/>
        <v>94.5</v>
      </c>
    </row>
    <row r="561" spans="1:20">
      <c r="A561" s="83" t="s">
        <v>93</v>
      </c>
      <c r="B561" s="65">
        <v>1502</v>
      </c>
      <c r="C561" s="65">
        <v>1</v>
      </c>
      <c r="D561" s="42" t="s">
        <v>583</v>
      </c>
      <c r="G561" s="106">
        <v>42706</v>
      </c>
      <c r="H561" s="65">
        <v>65909</v>
      </c>
      <c r="I561" s="64">
        <v>105</v>
      </c>
      <c r="J561" s="71" t="s">
        <v>587</v>
      </c>
      <c r="K561" s="58"/>
      <c r="L561" s="42" t="s">
        <v>1862</v>
      </c>
      <c r="M561" s="92">
        <v>0.1</v>
      </c>
      <c r="N561" s="93">
        <v>12</v>
      </c>
      <c r="O561" s="93">
        <v>0</v>
      </c>
      <c r="P561" s="93">
        <f t="shared" si="60"/>
        <v>0.875</v>
      </c>
      <c r="Q561" s="93">
        <f t="shared" si="61"/>
        <v>10.5</v>
      </c>
      <c r="R561" s="93">
        <f t="shared" si="62"/>
        <v>0</v>
      </c>
      <c r="S561" s="93">
        <f t="shared" si="58"/>
        <v>10.5</v>
      </c>
      <c r="T561" s="93">
        <f t="shared" si="59"/>
        <v>94.5</v>
      </c>
    </row>
    <row r="562" spans="1:20">
      <c r="A562" s="83" t="s">
        <v>93</v>
      </c>
      <c r="B562" s="65">
        <v>1503</v>
      </c>
      <c r="C562" s="65">
        <v>1</v>
      </c>
      <c r="D562" s="42" t="s">
        <v>583</v>
      </c>
      <c r="G562" s="106">
        <v>42706</v>
      </c>
      <c r="H562" s="65">
        <v>65909</v>
      </c>
      <c r="I562" s="64">
        <v>105</v>
      </c>
      <c r="J562" s="71" t="s">
        <v>587</v>
      </c>
      <c r="K562" s="58"/>
      <c r="L562" s="42" t="s">
        <v>1862</v>
      </c>
      <c r="M562" s="92">
        <v>0.1</v>
      </c>
      <c r="N562" s="93">
        <v>12</v>
      </c>
      <c r="O562" s="93">
        <v>0</v>
      </c>
      <c r="P562" s="93">
        <f t="shared" si="60"/>
        <v>0.875</v>
      </c>
      <c r="Q562" s="93">
        <f t="shared" si="61"/>
        <v>10.5</v>
      </c>
      <c r="R562" s="93">
        <f t="shared" si="62"/>
        <v>0</v>
      </c>
      <c r="S562" s="93">
        <f t="shared" si="58"/>
        <v>10.5</v>
      </c>
      <c r="T562" s="93">
        <f t="shared" si="59"/>
        <v>94.5</v>
      </c>
    </row>
    <row r="563" spans="1:20">
      <c r="A563" s="83" t="s">
        <v>93</v>
      </c>
      <c r="B563" s="65">
        <v>1504</v>
      </c>
      <c r="C563" s="65">
        <v>1</v>
      </c>
      <c r="D563" s="42" t="s">
        <v>583</v>
      </c>
      <c r="G563" s="106">
        <v>42706</v>
      </c>
      <c r="H563" s="65">
        <v>65909</v>
      </c>
      <c r="I563" s="64">
        <v>105</v>
      </c>
      <c r="J563" s="71" t="s">
        <v>587</v>
      </c>
      <c r="K563" s="58"/>
      <c r="L563" s="42" t="s">
        <v>1862</v>
      </c>
      <c r="M563" s="92">
        <v>0.1</v>
      </c>
      <c r="N563" s="93">
        <v>12</v>
      </c>
      <c r="O563" s="93">
        <v>0</v>
      </c>
      <c r="P563" s="93">
        <f t="shared" si="60"/>
        <v>0.875</v>
      </c>
      <c r="Q563" s="93">
        <f t="shared" si="61"/>
        <v>10.5</v>
      </c>
      <c r="R563" s="93">
        <f t="shared" si="62"/>
        <v>0</v>
      </c>
      <c r="S563" s="93">
        <f t="shared" si="58"/>
        <v>10.5</v>
      </c>
      <c r="T563" s="93">
        <f t="shared" si="59"/>
        <v>94.5</v>
      </c>
    </row>
    <row r="564" spans="1:20">
      <c r="A564" s="83" t="s">
        <v>93</v>
      </c>
      <c r="B564" s="65">
        <v>1505</v>
      </c>
      <c r="C564" s="65">
        <v>1</v>
      </c>
      <c r="D564" s="42" t="s">
        <v>583</v>
      </c>
      <c r="G564" s="106">
        <v>42706</v>
      </c>
      <c r="H564" s="65">
        <v>65909</v>
      </c>
      <c r="I564" s="64">
        <v>105</v>
      </c>
      <c r="J564" s="71" t="s">
        <v>587</v>
      </c>
      <c r="K564" s="58"/>
      <c r="L564" s="42" t="s">
        <v>1862</v>
      </c>
      <c r="M564" s="92">
        <v>0.1</v>
      </c>
      <c r="N564" s="93">
        <v>12</v>
      </c>
      <c r="O564" s="93">
        <v>0</v>
      </c>
      <c r="P564" s="93">
        <f t="shared" si="60"/>
        <v>0.875</v>
      </c>
      <c r="Q564" s="93">
        <f t="shared" si="61"/>
        <v>10.5</v>
      </c>
      <c r="R564" s="93">
        <f t="shared" si="62"/>
        <v>0</v>
      </c>
      <c r="S564" s="93">
        <f t="shared" si="58"/>
        <v>10.5</v>
      </c>
      <c r="T564" s="93">
        <f t="shared" si="59"/>
        <v>94.5</v>
      </c>
    </row>
    <row r="565" spans="1:20">
      <c r="A565" s="83" t="s">
        <v>93</v>
      </c>
      <c r="B565" s="65">
        <v>1506</v>
      </c>
      <c r="C565" s="65">
        <v>1</v>
      </c>
      <c r="D565" s="42" t="s">
        <v>583</v>
      </c>
      <c r="G565" s="106">
        <v>42706</v>
      </c>
      <c r="H565" s="65">
        <v>65909</v>
      </c>
      <c r="I565" s="64">
        <v>105</v>
      </c>
      <c r="J565" s="71" t="s">
        <v>587</v>
      </c>
      <c r="K565" s="58"/>
      <c r="L565" s="42" t="s">
        <v>1862</v>
      </c>
      <c r="M565" s="92">
        <v>0.1</v>
      </c>
      <c r="N565" s="93">
        <v>12</v>
      </c>
      <c r="O565" s="93">
        <v>0</v>
      </c>
      <c r="P565" s="93">
        <f t="shared" si="60"/>
        <v>0.875</v>
      </c>
      <c r="Q565" s="93">
        <f t="shared" si="61"/>
        <v>10.5</v>
      </c>
      <c r="R565" s="93">
        <f t="shared" si="62"/>
        <v>0</v>
      </c>
      <c r="S565" s="93">
        <f t="shared" si="58"/>
        <v>10.5</v>
      </c>
      <c r="T565" s="93">
        <f t="shared" si="59"/>
        <v>94.5</v>
      </c>
    </row>
    <row r="566" spans="1:20">
      <c r="A566" s="83" t="s">
        <v>93</v>
      </c>
      <c r="B566" s="65">
        <v>1507</v>
      </c>
      <c r="C566" s="65">
        <v>1</v>
      </c>
      <c r="D566" s="42" t="s">
        <v>590</v>
      </c>
      <c r="G566" s="106">
        <v>42693</v>
      </c>
      <c r="H566" s="65">
        <v>64672</v>
      </c>
      <c r="I566" s="64">
        <v>764.99</v>
      </c>
      <c r="J566" s="71" t="s">
        <v>587</v>
      </c>
      <c r="K566" s="58"/>
      <c r="L566" s="42" t="s">
        <v>1862</v>
      </c>
      <c r="M566" s="92">
        <v>0.1</v>
      </c>
      <c r="N566" s="93">
        <v>12</v>
      </c>
      <c r="O566" s="93">
        <v>1</v>
      </c>
      <c r="P566" s="93">
        <f t="shared" si="60"/>
        <v>6.3749166666666675</v>
      </c>
      <c r="Q566" s="93">
        <f t="shared" si="61"/>
        <v>76.499000000000009</v>
      </c>
      <c r="R566" s="93">
        <f t="shared" si="62"/>
        <v>6.3749166666666675</v>
      </c>
      <c r="S566" s="93">
        <f t="shared" si="58"/>
        <v>82.873916666666673</v>
      </c>
      <c r="T566" s="93">
        <f t="shared" si="59"/>
        <v>682.11608333333334</v>
      </c>
    </row>
    <row r="567" spans="1:20">
      <c r="A567" s="83" t="s">
        <v>93</v>
      </c>
      <c r="B567" s="65">
        <v>1508</v>
      </c>
      <c r="C567" s="65">
        <v>1</v>
      </c>
      <c r="D567" s="42" t="s">
        <v>590</v>
      </c>
      <c r="G567" s="106">
        <v>42693</v>
      </c>
      <c r="H567" s="65">
        <v>64672</v>
      </c>
      <c r="I567" s="64">
        <v>764.99</v>
      </c>
      <c r="J567" s="71" t="s">
        <v>587</v>
      </c>
      <c r="K567" s="58"/>
      <c r="L567" s="42" t="s">
        <v>1862</v>
      </c>
      <c r="M567" s="92">
        <v>0.1</v>
      </c>
      <c r="N567" s="93">
        <v>12</v>
      </c>
      <c r="O567" s="93">
        <v>1</v>
      </c>
      <c r="P567" s="93">
        <f t="shared" si="60"/>
        <v>6.3749166666666675</v>
      </c>
      <c r="Q567" s="93">
        <f t="shared" si="61"/>
        <v>76.499000000000009</v>
      </c>
      <c r="R567" s="93">
        <f t="shared" si="62"/>
        <v>6.3749166666666675</v>
      </c>
      <c r="S567" s="93">
        <f t="shared" si="58"/>
        <v>82.873916666666673</v>
      </c>
      <c r="T567" s="93">
        <f t="shared" si="59"/>
        <v>682.11608333333334</v>
      </c>
    </row>
    <row r="568" spans="1:20">
      <c r="A568" s="83" t="s">
        <v>93</v>
      </c>
      <c r="B568" s="65">
        <v>1509</v>
      </c>
      <c r="C568" s="65">
        <v>1</v>
      </c>
      <c r="D568" s="42" t="s">
        <v>590</v>
      </c>
      <c r="G568" s="106">
        <v>42693</v>
      </c>
      <c r="H568" s="65">
        <v>64672</v>
      </c>
      <c r="I568" s="64">
        <v>764.99</v>
      </c>
      <c r="J568" s="71" t="s">
        <v>587</v>
      </c>
      <c r="K568" s="58"/>
      <c r="L568" s="42" t="s">
        <v>1862</v>
      </c>
      <c r="M568" s="92">
        <v>0.1</v>
      </c>
      <c r="N568" s="93">
        <v>12</v>
      </c>
      <c r="O568" s="93">
        <v>1</v>
      </c>
      <c r="P568" s="93">
        <f t="shared" si="60"/>
        <v>6.3749166666666675</v>
      </c>
      <c r="Q568" s="93">
        <f t="shared" si="61"/>
        <v>76.499000000000009</v>
      </c>
      <c r="R568" s="93">
        <f t="shared" si="62"/>
        <v>6.3749166666666675</v>
      </c>
      <c r="S568" s="93">
        <f t="shared" si="58"/>
        <v>82.873916666666673</v>
      </c>
      <c r="T568" s="93">
        <f t="shared" si="59"/>
        <v>682.11608333333334</v>
      </c>
    </row>
    <row r="569" spans="1:20">
      <c r="A569" s="83" t="s">
        <v>93</v>
      </c>
      <c r="B569" s="65">
        <v>1510</v>
      </c>
      <c r="C569" s="65">
        <v>1</v>
      </c>
      <c r="D569" s="42" t="s">
        <v>590</v>
      </c>
      <c r="G569" s="106">
        <v>42693</v>
      </c>
      <c r="H569" s="65">
        <v>64672</v>
      </c>
      <c r="I569" s="64">
        <v>764.99</v>
      </c>
      <c r="J569" s="71" t="s">
        <v>587</v>
      </c>
      <c r="K569" s="58"/>
      <c r="L569" s="42" t="s">
        <v>1862</v>
      </c>
      <c r="M569" s="92">
        <v>0.1</v>
      </c>
      <c r="N569" s="93">
        <v>12</v>
      </c>
      <c r="O569" s="93">
        <v>1</v>
      </c>
      <c r="P569" s="93">
        <f t="shared" si="60"/>
        <v>6.3749166666666675</v>
      </c>
      <c r="Q569" s="93">
        <f t="shared" si="61"/>
        <v>76.499000000000009</v>
      </c>
      <c r="R569" s="93">
        <f t="shared" si="62"/>
        <v>6.3749166666666675</v>
      </c>
      <c r="S569" s="93">
        <f t="shared" si="58"/>
        <v>82.873916666666673</v>
      </c>
      <c r="T569" s="93">
        <f t="shared" si="59"/>
        <v>682.11608333333334</v>
      </c>
    </row>
    <row r="570" spans="1:20">
      <c r="A570" s="83" t="s">
        <v>93</v>
      </c>
      <c r="B570" s="65">
        <v>1511</v>
      </c>
      <c r="C570" s="65">
        <v>1</v>
      </c>
      <c r="D570" s="42" t="s">
        <v>590</v>
      </c>
      <c r="G570" s="106">
        <v>42693</v>
      </c>
      <c r="H570" s="65">
        <v>64672</v>
      </c>
      <c r="I570" s="64">
        <v>764.99</v>
      </c>
      <c r="J570" s="71" t="s">
        <v>587</v>
      </c>
      <c r="K570" s="58"/>
      <c r="L570" s="42" t="s">
        <v>1862</v>
      </c>
      <c r="M570" s="92">
        <v>0.1</v>
      </c>
      <c r="N570" s="93">
        <v>12</v>
      </c>
      <c r="O570" s="93">
        <v>1</v>
      </c>
      <c r="P570" s="93">
        <f t="shared" si="60"/>
        <v>6.3749166666666675</v>
      </c>
      <c r="Q570" s="93">
        <f t="shared" si="61"/>
        <v>76.499000000000009</v>
      </c>
      <c r="R570" s="93">
        <f t="shared" si="62"/>
        <v>6.3749166666666675</v>
      </c>
      <c r="S570" s="93">
        <f t="shared" si="58"/>
        <v>82.873916666666673</v>
      </c>
      <c r="T570" s="93">
        <f t="shared" si="59"/>
        <v>682.11608333333334</v>
      </c>
    </row>
    <row r="571" spans="1:20">
      <c r="A571" s="83" t="s">
        <v>93</v>
      </c>
      <c r="B571" s="65">
        <v>1512</v>
      </c>
      <c r="C571" s="65">
        <v>1</v>
      </c>
      <c r="D571" s="42" t="s">
        <v>590</v>
      </c>
      <c r="G571" s="106">
        <v>42693</v>
      </c>
      <c r="H571" s="65">
        <v>64672</v>
      </c>
      <c r="I571" s="64">
        <v>764.99</v>
      </c>
      <c r="J571" s="71" t="s">
        <v>587</v>
      </c>
      <c r="K571" s="58"/>
      <c r="L571" s="42" t="s">
        <v>1862</v>
      </c>
      <c r="M571" s="92">
        <v>0.1</v>
      </c>
      <c r="N571" s="93">
        <v>12</v>
      </c>
      <c r="O571" s="93">
        <v>1</v>
      </c>
      <c r="P571" s="93">
        <f t="shared" si="60"/>
        <v>6.3749166666666675</v>
      </c>
      <c r="Q571" s="93">
        <f t="shared" si="61"/>
        <v>76.499000000000009</v>
      </c>
      <c r="R571" s="93">
        <f t="shared" si="62"/>
        <v>6.3749166666666675</v>
      </c>
      <c r="S571" s="93">
        <f t="shared" si="58"/>
        <v>82.873916666666673</v>
      </c>
      <c r="T571" s="93">
        <f t="shared" si="59"/>
        <v>682.11608333333334</v>
      </c>
    </row>
    <row r="572" spans="1:20">
      <c r="A572" s="83" t="s">
        <v>93</v>
      </c>
      <c r="B572" s="65">
        <v>1513</v>
      </c>
      <c r="C572" s="65">
        <v>1</v>
      </c>
      <c r="D572" s="42" t="s">
        <v>590</v>
      </c>
      <c r="G572" s="106">
        <v>42693</v>
      </c>
      <c r="H572" s="65">
        <v>64672</v>
      </c>
      <c r="I572" s="64">
        <v>764.99</v>
      </c>
      <c r="J572" s="71" t="s">
        <v>587</v>
      </c>
      <c r="K572" s="58"/>
      <c r="L572" s="42" t="s">
        <v>1862</v>
      </c>
      <c r="M572" s="92">
        <v>0.1</v>
      </c>
      <c r="N572" s="93">
        <v>12</v>
      </c>
      <c r="O572" s="93">
        <v>1</v>
      </c>
      <c r="P572" s="93">
        <f t="shared" si="60"/>
        <v>6.3749166666666675</v>
      </c>
      <c r="Q572" s="93">
        <f t="shared" si="61"/>
        <v>76.499000000000009</v>
      </c>
      <c r="R572" s="93">
        <f t="shared" si="62"/>
        <v>6.3749166666666675</v>
      </c>
      <c r="S572" s="93">
        <f t="shared" si="58"/>
        <v>82.873916666666673</v>
      </c>
      <c r="T572" s="93">
        <f t="shared" si="59"/>
        <v>682.11608333333334</v>
      </c>
    </row>
    <row r="573" spans="1:20">
      <c r="A573" s="83" t="s">
        <v>93</v>
      </c>
      <c r="B573" s="65">
        <v>1514</v>
      </c>
      <c r="C573" s="65">
        <v>1</v>
      </c>
      <c r="D573" s="42" t="s">
        <v>590</v>
      </c>
      <c r="G573" s="106">
        <v>42693</v>
      </c>
      <c r="H573" s="65">
        <v>64672</v>
      </c>
      <c r="I573" s="64">
        <v>764.99</v>
      </c>
      <c r="J573" s="71" t="s">
        <v>587</v>
      </c>
      <c r="K573" s="58"/>
      <c r="L573" s="42" t="s">
        <v>1862</v>
      </c>
      <c r="M573" s="92">
        <v>0.1</v>
      </c>
      <c r="N573" s="93">
        <v>12</v>
      </c>
      <c r="O573" s="93">
        <v>1</v>
      </c>
      <c r="P573" s="93">
        <f t="shared" si="60"/>
        <v>6.3749166666666675</v>
      </c>
      <c r="Q573" s="93">
        <f t="shared" si="61"/>
        <v>76.499000000000009</v>
      </c>
      <c r="R573" s="93">
        <f t="shared" si="62"/>
        <v>6.3749166666666675</v>
      </c>
      <c r="S573" s="93">
        <f t="shared" si="58"/>
        <v>82.873916666666673</v>
      </c>
      <c r="T573" s="93">
        <f t="shared" si="59"/>
        <v>682.11608333333334</v>
      </c>
    </row>
    <row r="574" spans="1:20">
      <c r="A574" s="83" t="s">
        <v>93</v>
      </c>
      <c r="B574" s="65">
        <v>1515</v>
      </c>
      <c r="C574" s="65">
        <v>1</v>
      </c>
      <c r="D574" s="42" t="s">
        <v>590</v>
      </c>
      <c r="G574" s="106">
        <v>42693</v>
      </c>
      <c r="H574" s="65">
        <v>64672</v>
      </c>
      <c r="I574" s="64">
        <v>764.99</v>
      </c>
      <c r="J574" s="71" t="s">
        <v>587</v>
      </c>
      <c r="K574" s="58"/>
      <c r="L574" s="42" t="s">
        <v>1862</v>
      </c>
      <c r="M574" s="92">
        <v>0.1</v>
      </c>
      <c r="N574" s="93">
        <v>12</v>
      </c>
      <c r="O574" s="93">
        <v>1</v>
      </c>
      <c r="P574" s="93">
        <f t="shared" si="60"/>
        <v>6.3749166666666675</v>
      </c>
      <c r="Q574" s="93">
        <f t="shared" si="61"/>
        <v>76.499000000000009</v>
      </c>
      <c r="R574" s="93">
        <f t="shared" si="62"/>
        <v>6.3749166666666675</v>
      </c>
      <c r="S574" s="93">
        <f t="shared" si="58"/>
        <v>82.873916666666673</v>
      </c>
      <c r="T574" s="93">
        <f t="shared" si="59"/>
        <v>682.11608333333334</v>
      </c>
    </row>
    <row r="575" spans="1:20">
      <c r="A575" s="83" t="s">
        <v>93</v>
      </c>
      <c r="B575" s="65">
        <v>1516</v>
      </c>
      <c r="C575" s="65">
        <v>1</v>
      </c>
      <c r="D575" s="42" t="s">
        <v>590</v>
      </c>
      <c r="G575" s="106">
        <v>42693</v>
      </c>
      <c r="H575" s="65">
        <v>64672</v>
      </c>
      <c r="I575" s="64">
        <v>764.99</v>
      </c>
      <c r="J575" s="71" t="s">
        <v>587</v>
      </c>
      <c r="K575" s="58"/>
      <c r="L575" s="42" t="s">
        <v>1862</v>
      </c>
      <c r="M575" s="92">
        <v>0.1</v>
      </c>
      <c r="N575" s="93">
        <v>12</v>
      </c>
      <c r="O575" s="93">
        <v>1</v>
      </c>
      <c r="P575" s="93">
        <f t="shared" si="60"/>
        <v>6.3749166666666675</v>
      </c>
      <c r="Q575" s="93">
        <f t="shared" si="61"/>
        <v>76.499000000000009</v>
      </c>
      <c r="R575" s="93">
        <f t="shared" si="62"/>
        <v>6.3749166666666675</v>
      </c>
      <c r="S575" s="93">
        <f t="shared" si="58"/>
        <v>82.873916666666673</v>
      </c>
      <c r="T575" s="93">
        <f t="shared" si="59"/>
        <v>682.11608333333334</v>
      </c>
    </row>
    <row r="576" spans="1:20">
      <c r="A576" s="83" t="s">
        <v>93</v>
      </c>
      <c r="B576" s="65">
        <v>1517</v>
      </c>
      <c r="C576" s="65">
        <v>1</v>
      </c>
      <c r="D576" s="42" t="s">
        <v>591</v>
      </c>
      <c r="G576" s="106">
        <v>42693</v>
      </c>
      <c r="H576" s="65">
        <v>64672</v>
      </c>
      <c r="I576" s="64">
        <v>115</v>
      </c>
      <c r="J576" s="71" t="s">
        <v>587</v>
      </c>
      <c r="K576" s="58"/>
      <c r="L576" s="42" t="s">
        <v>1862</v>
      </c>
      <c r="M576" s="92">
        <v>0.1</v>
      </c>
      <c r="N576" s="93">
        <v>12</v>
      </c>
      <c r="O576" s="93">
        <v>1</v>
      </c>
      <c r="P576" s="93">
        <f t="shared" si="60"/>
        <v>0.95833333333333337</v>
      </c>
      <c r="Q576" s="93">
        <f t="shared" si="61"/>
        <v>11.5</v>
      </c>
      <c r="R576" s="93">
        <f t="shared" si="62"/>
        <v>0.95833333333333337</v>
      </c>
      <c r="S576" s="93">
        <f t="shared" si="58"/>
        <v>12.458333333333334</v>
      </c>
      <c r="T576" s="93">
        <f t="shared" si="59"/>
        <v>102.54166666666667</v>
      </c>
    </row>
    <row r="577" spans="1:20">
      <c r="A577" s="83" t="s">
        <v>93</v>
      </c>
      <c r="B577" s="65">
        <v>1518</v>
      </c>
      <c r="C577" s="65">
        <v>1</v>
      </c>
      <c r="D577" s="42" t="s">
        <v>591</v>
      </c>
      <c r="G577" s="106">
        <v>42693</v>
      </c>
      <c r="H577" s="65">
        <v>64672</v>
      </c>
      <c r="I577" s="64">
        <v>115</v>
      </c>
      <c r="J577" s="71" t="s">
        <v>587</v>
      </c>
      <c r="K577" s="58"/>
      <c r="L577" s="42" t="s">
        <v>1862</v>
      </c>
      <c r="M577" s="92">
        <v>0.1</v>
      </c>
      <c r="N577" s="93">
        <v>12</v>
      </c>
      <c r="O577" s="93">
        <v>1</v>
      </c>
      <c r="P577" s="93">
        <f t="shared" si="60"/>
        <v>0.95833333333333337</v>
      </c>
      <c r="Q577" s="93">
        <f t="shared" si="61"/>
        <v>11.5</v>
      </c>
      <c r="R577" s="93">
        <f t="shared" si="62"/>
        <v>0.95833333333333337</v>
      </c>
      <c r="S577" s="93">
        <f t="shared" si="58"/>
        <v>12.458333333333334</v>
      </c>
      <c r="T577" s="93">
        <f t="shared" si="59"/>
        <v>102.54166666666667</v>
      </c>
    </row>
    <row r="578" spans="1:20">
      <c r="A578" s="83" t="s">
        <v>93</v>
      </c>
      <c r="B578" s="65">
        <v>1519</v>
      </c>
      <c r="C578" s="65">
        <v>1</v>
      </c>
      <c r="D578" s="42" t="s">
        <v>591</v>
      </c>
      <c r="G578" s="106">
        <v>42693</v>
      </c>
      <c r="H578" s="65">
        <v>64672</v>
      </c>
      <c r="I578" s="64">
        <v>115</v>
      </c>
      <c r="J578" s="71" t="s">
        <v>587</v>
      </c>
      <c r="K578" s="58"/>
      <c r="L578" s="42" t="s">
        <v>1862</v>
      </c>
      <c r="M578" s="92">
        <v>0.1</v>
      </c>
      <c r="N578" s="93">
        <v>12</v>
      </c>
      <c r="O578" s="93">
        <v>1</v>
      </c>
      <c r="P578" s="93">
        <f t="shared" si="60"/>
        <v>0.95833333333333337</v>
      </c>
      <c r="Q578" s="93">
        <f t="shared" si="61"/>
        <v>11.5</v>
      </c>
      <c r="R578" s="93">
        <f t="shared" si="62"/>
        <v>0.95833333333333337</v>
      </c>
      <c r="S578" s="93">
        <f t="shared" si="58"/>
        <v>12.458333333333334</v>
      </c>
      <c r="T578" s="93">
        <f t="shared" si="59"/>
        <v>102.54166666666667</v>
      </c>
    </row>
    <row r="579" spans="1:20">
      <c r="A579" s="83" t="s">
        <v>93</v>
      </c>
      <c r="B579" s="65">
        <v>1520</v>
      </c>
      <c r="C579" s="65">
        <v>1</v>
      </c>
      <c r="D579" s="42" t="s">
        <v>591</v>
      </c>
      <c r="G579" s="106">
        <v>42693</v>
      </c>
      <c r="H579" s="65">
        <v>64672</v>
      </c>
      <c r="I579" s="64">
        <v>115</v>
      </c>
      <c r="J579" s="71" t="s">
        <v>587</v>
      </c>
      <c r="K579" s="58"/>
      <c r="L579" s="42" t="s">
        <v>1862</v>
      </c>
      <c r="M579" s="92">
        <v>0.1</v>
      </c>
      <c r="N579" s="93">
        <v>12</v>
      </c>
      <c r="O579" s="93">
        <v>1</v>
      </c>
      <c r="P579" s="93">
        <f t="shared" si="60"/>
        <v>0.95833333333333337</v>
      </c>
      <c r="Q579" s="93">
        <f t="shared" si="61"/>
        <v>11.5</v>
      </c>
      <c r="R579" s="93">
        <f t="shared" si="62"/>
        <v>0.95833333333333337</v>
      </c>
      <c r="S579" s="93">
        <f t="shared" si="58"/>
        <v>12.458333333333334</v>
      </c>
      <c r="T579" s="93">
        <f t="shared" si="59"/>
        <v>102.54166666666667</v>
      </c>
    </row>
    <row r="580" spans="1:20">
      <c r="A580" s="83" t="s">
        <v>93</v>
      </c>
      <c r="B580" s="65">
        <v>1521</v>
      </c>
      <c r="C580" s="65">
        <v>1</v>
      </c>
      <c r="D580" s="42" t="s">
        <v>592</v>
      </c>
      <c r="G580" s="106">
        <v>42693</v>
      </c>
      <c r="H580" s="65">
        <v>64672</v>
      </c>
      <c r="I580" s="64">
        <v>850</v>
      </c>
      <c r="J580" s="71" t="s">
        <v>587</v>
      </c>
      <c r="K580" s="58"/>
      <c r="L580" s="42" t="s">
        <v>1862</v>
      </c>
      <c r="M580" s="92">
        <v>0.1</v>
      </c>
      <c r="N580" s="93">
        <v>12</v>
      </c>
      <c r="O580" s="93">
        <v>1</v>
      </c>
      <c r="P580" s="93">
        <f t="shared" si="60"/>
        <v>7.083333333333333</v>
      </c>
      <c r="Q580" s="93">
        <f t="shared" si="61"/>
        <v>85</v>
      </c>
      <c r="R580" s="93">
        <f t="shared" si="62"/>
        <v>7.083333333333333</v>
      </c>
      <c r="S580" s="93">
        <f t="shared" si="58"/>
        <v>92.083333333333329</v>
      </c>
      <c r="T580" s="93">
        <f t="shared" si="59"/>
        <v>757.91666666666663</v>
      </c>
    </row>
    <row r="581" spans="1:20">
      <c r="A581" s="83" t="s">
        <v>93</v>
      </c>
      <c r="B581" s="65">
        <v>1522</v>
      </c>
      <c r="C581" s="65">
        <v>1</v>
      </c>
      <c r="D581" s="42" t="s">
        <v>593</v>
      </c>
      <c r="G581" s="106">
        <v>42693</v>
      </c>
      <c r="H581" s="65">
        <v>64672</v>
      </c>
      <c r="I581" s="64">
        <v>1219.99</v>
      </c>
      <c r="J581" s="71" t="s">
        <v>587</v>
      </c>
      <c r="K581" s="58"/>
      <c r="L581" s="42" t="s">
        <v>1862</v>
      </c>
      <c r="M581" s="92">
        <v>0.1</v>
      </c>
      <c r="N581" s="93">
        <v>12</v>
      </c>
      <c r="O581" s="93">
        <v>1</v>
      </c>
      <c r="P581" s="93">
        <f t="shared" si="60"/>
        <v>10.166583333333334</v>
      </c>
      <c r="Q581" s="93">
        <f t="shared" si="61"/>
        <v>121.999</v>
      </c>
      <c r="R581" s="93">
        <f t="shared" si="62"/>
        <v>10.166583333333334</v>
      </c>
      <c r="S581" s="93">
        <f t="shared" si="58"/>
        <v>132.16558333333333</v>
      </c>
      <c r="T581" s="93">
        <f t="shared" si="59"/>
        <v>1087.8244166666666</v>
      </c>
    </row>
    <row r="582" spans="1:20">
      <c r="A582" s="83" t="s">
        <v>93</v>
      </c>
      <c r="B582" s="65">
        <v>1523</v>
      </c>
      <c r="C582" s="65">
        <v>1</v>
      </c>
      <c r="D582" s="42" t="s">
        <v>594</v>
      </c>
      <c r="G582" s="106">
        <v>42693</v>
      </c>
      <c r="H582" s="65">
        <v>64672</v>
      </c>
      <c r="I582" s="64">
        <v>75</v>
      </c>
      <c r="J582" s="71" t="s">
        <v>587</v>
      </c>
      <c r="K582" s="58"/>
      <c r="L582" s="42" t="s">
        <v>1862</v>
      </c>
      <c r="M582" s="92">
        <v>0.1</v>
      </c>
      <c r="N582" s="93">
        <v>12</v>
      </c>
      <c r="O582" s="93">
        <v>1</v>
      </c>
      <c r="P582" s="93">
        <f t="shared" si="60"/>
        <v>0.625</v>
      </c>
      <c r="Q582" s="93">
        <f t="shared" si="61"/>
        <v>7.5</v>
      </c>
      <c r="R582" s="93">
        <f t="shared" si="62"/>
        <v>0.625</v>
      </c>
      <c r="S582" s="93">
        <f t="shared" si="58"/>
        <v>8.125</v>
      </c>
      <c r="T582" s="93">
        <f t="shared" si="59"/>
        <v>66.875</v>
      </c>
    </row>
    <row r="583" spans="1:20">
      <c r="A583" s="83" t="s">
        <v>93</v>
      </c>
      <c r="B583" s="65">
        <v>1524</v>
      </c>
      <c r="C583" s="65">
        <v>1</v>
      </c>
      <c r="D583" s="42" t="s">
        <v>595</v>
      </c>
      <c r="G583" s="106">
        <v>42693</v>
      </c>
      <c r="H583" s="65">
        <v>64672</v>
      </c>
      <c r="I583" s="64">
        <v>37</v>
      </c>
      <c r="J583" s="71" t="s">
        <v>587</v>
      </c>
      <c r="K583" s="58"/>
      <c r="L583" s="42" t="s">
        <v>1862</v>
      </c>
      <c r="M583" s="92">
        <v>0.1</v>
      </c>
      <c r="N583" s="93">
        <v>12</v>
      </c>
      <c r="O583" s="93">
        <v>1</v>
      </c>
      <c r="P583" s="93">
        <f t="shared" si="60"/>
        <v>0.30833333333333335</v>
      </c>
      <c r="Q583" s="93">
        <f t="shared" si="61"/>
        <v>3.7</v>
      </c>
      <c r="R583" s="93">
        <f t="shared" si="62"/>
        <v>0.30833333333333335</v>
      </c>
      <c r="S583" s="93">
        <f t="shared" si="58"/>
        <v>4.0083333333333337</v>
      </c>
      <c r="T583" s="93">
        <f t="shared" si="59"/>
        <v>32.991666666666667</v>
      </c>
    </row>
    <row r="584" spans="1:20">
      <c r="A584" s="83" t="s">
        <v>93</v>
      </c>
      <c r="B584" s="65">
        <v>1525</v>
      </c>
      <c r="C584" s="65">
        <v>1</v>
      </c>
      <c r="D584" s="42" t="s">
        <v>596</v>
      </c>
      <c r="G584" s="106">
        <v>42693</v>
      </c>
      <c r="H584" s="65">
        <v>64672</v>
      </c>
      <c r="I584" s="64">
        <v>37</v>
      </c>
      <c r="J584" s="71" t="s">
        <v>587</v>
      </c>
      <c r="K584" s="58"/>
      <c r="L584" s="42" t="s">
        <v>1862</v>
      </c>
      <c r="M584" s="92">
        <v>0.1</v>
      </c>
      <c r="N584" s="93">
        <v>12</v>
      </c>
      <c r="O584" s="93">
        <v>1</v>
      </c>
      <c r="P584" s="93">
        <f t="shared" si="60"/>
        <v>0.30833333333333335</v>
      </c>
      <c r="Q584" s="93">
        <f t="shared" si="61"/>
        <v>3.7</v>
      </c>
      <c r="R584" s="93">
        <f t="shared" si="62"/>
        <v>0.30833333333333335</v>
      </c>
      <c r="S584" s="93">
        <f t="shared" si="58"/>
        <v>4.0083333333333337</v>
      </c>
      <c r="T584" s="93">
        <f t="shared" si="59"/>
        <v>32.991666666666667</v>
      </c>
    </row>
    <row r="585" spans="1:20">
      <c r="A585" s="83" t="s">
        <v>93</v>
      </c>
      <c r="B585" s="65">
        <v>1526</v>
      </c>
      <c r="C585" s="65">
        <v>1</v>
      </c>
      <c r="D585" s="42" t="s">
        <v>597</v>
      </c>
      <c r="G585" s="106">
        <v>42693</v>
      </c>
      <c r="H585" s="65">
        <v>64672</v>
      </c>
      <c r="I585" s="64">
        <v>48</v>
      </c>
      <c r="J585" s="71" t="s">
        <v>587</v>
      </c>
      <c r="K585" s="58"/>
      <c r="L585" s="42" t="s">
        <v>1862</v>
      </c>
      <c r="M585" s="92">
        <v>0.1</v>
      </c>
      <c r="N585" s="93">
        <v>12</v>
      </c>
      <c r="O585" s="93">
        <v>1</v>
      </c>
      <c r="P585" s="93">
        <f t="shared" si="60"/>
        <v>0.40000000000000008</v>
      </c>
      <c r="Q585" s="93">
        <f t="shared" si="61"/>
        <v>4.8000000000000007</v>
      </c>
      <c r="R585" s="93">
        <f t="shared" si="62"/>
        <v>0.40000000000000008</v>
      </c>
      <c r="S585" s="93">
        <f t="shared" si="58"/>
        <v>5.2000000000000011</v>
      </c>
      <c r="T585" s="93">
        <f t="shared" si="59"/>
        <v>42.8</v>
      </c>
    </row>
    <row r="586" spans="1:20">
      <c r="A586" s="83" t="s">
        <v>93</v>
      </c>
      <c r="B586" s="65">
        <v>1527</v>
      </c>
      <c r="C586" s="65">
        <v>1</v>
      </c>
      <c r="D586" s="42" t="s">
        <v>598</v>
      </c>
      <c r="G586" s="106">
        <v>42693</v>
      </c>
      <c r="H586" s="65">
        <v>64672</v>
      </c>
      <c r="I586" s="64">
        <v>130</v>
      </c>
      <c r="J586" s="71" t="s">
        <v>587</v>
      </c>
      <c r="K586" s="58"/>
      <c r="L586" s="42" t="s">
        <v>1862</v>
      </c>
      <c r="M586" s="92">
        <v>0.1</v>
      </c>
      <c r="N586" s="93">
        <v>12</v>
      </c>
      <c r="O586" s="93">
        <v>1</v>
      </c>
      <c r="P586" s="93">
        <f t="shared" si="60"/>
        <v>1.0833333333333333</v>
      </c>
      <c r="Q586" s="93">
        <f t="shared" si="61"/>
        <v>13</v>
      </c>
      <c r="R586" s="93">
        <f t="shared" si="62"/>
        <v>1.0833333333333333</v>
      </c>
      <c r="S586" s="93">
        <f t="shared" si="58"/>
        <v>14.083333333333334</v>
      </c>
      <c r="T586" s="93">
        <f t="shared" si="59"/>
        <v>115.91666666666667</v>
      </c>
    </row>
    <row r="587" spans="1:20">
      <c r="A587" s="83" t="s">
        <v>93</v>
      </c>
      <c r="B587" s="65">
        <v>1528</v>
      </c>
      <c r="C587" s="65">
        <v>1</v>
      </c>
      <c r="D587" s="42" t="s">
        <v>599</v>
      </c>
      <c r="G587" s="106">
        <v>42693</v>
      </c>
      <c r="H587" s="65">
        <v>64672</v>
      </c>
      <c r="I587" s="64">
        <v>2850</v>
      </c>
      <c r="J587" s="71" t="s">
        <v>587</v>
      </c>
      <c r="K587" s="58"/>
      <c r="L587" s="42" t="s">
        <v>1862</v>
      </c>
      <c r="M587" s="92">
        <v>0.1</v>
      </c>
      <c r="N587" s="93">
        <v>12</v>
      </c>
      <c r="O587" s="93">
        <v>1</v>
      </c>
      <c r="P587" s="93">
        <f t="shared" si="60"/>
        <v>23.75</v>
      </c>
      <c r="Q587" s="93">
        <f t="shared" si="61"/>
        <v>285</v>
      </c>
      <c r="R587" s="93">
        <f t="shared" si="62"/>
        <v>23.75</v>
      </c>
      <c r="S587" s="93">
        <f t="shared" si="58"/>
        <v>308.75</v>
      </c>
      <c r="T587" s="93">
        <f t="shared" si="59"/>
        <v>2541.25</v>
      </c>
    </row>
    <row r="588" spans="1:20">
      <c r="A588" s="83" t="s">
        <v>93</v>
      </c>
      <c r="B588" s="65">
        <v>1529</v>
      </c>
      <c r="C588" s="65">
        <v>1</v>
      </c>
      <c r="D588" s="42" t="s">
        <v>600</v>
      </c>
      <c r="G588" s="106">
        <v>42693</v>
      </c>
      <c r="H588" s="65">
        <v>64672</v>
      </c>
      <c r="I588" s="64">
        <v>125</v>
      </c>
      <c r="J588" s="71" t="s">
        <v>587</v>
      </c>
      <c r="K588" s="58"/>
      <c r="L588" s="42" t="s">
        <v>1862</v>
      </c>
      <c r="M588" s="92">
        <v>0.1</v>
      </c>
      <c r="N588" s="93">
        <v>12</v>
      </c>
      <c r="O588" s="93">
        <v>1</v>
      </c>
      <c r="P588" s="93">
        <f t="shared" si="60"/>
        <v>1.0416666666666667</v>
      </c>
      <c r="Q588" s="93">
        <f t="shared" si="61"/>
        <v>12.5</v>
      </c>
      <c r="R588" s="93">
        <f t="shared" si="62"/>
        <v>1.0416666666666667</v>
      </c>
      <c r="S588" s="93">
        <f t="shared" si="58"/>
        <v>13.541666666666666</v>
      </c>
      <c r="T588" s="93">
        <f t="shared" si="59"/>
        <v>111.45833333333333</v>
      </c>
    </row>
    <row r="589" spans="1:20">
      <c r="A589" s="83" t="s">
        <v>93</v>
      </c>
      <c r="B589" s="65">
        <v>1530</v>
      </c>
      <c r="C589" s="65">
        <v>1</v>
      </c>
      <c r="D589" s="42" t="s">
        <v>601</v>
      </c>
      <c r="G589" s="106">
        <v>42693</v>
      </c>
      <c r="H589" s="65">
        <v>64672</v>
      </c>
      <c r="I589" s="64">
        <v>59.99</v>
      </c>
      <c r="J589" s="71" t="s">
        <v>587</v>
      </c>
      <c r="K589" s="58"/>
      <c r="L589" s="42" t="s">
        <v>1862</v>
      </c>
      <c r="M589" s="92">
        <v>0.1</v>
      </c>
      <c r="N589" s="93">
        <v>12</v>
      </c>
      <c r="O589" s="93">
        <v>1</v>
      </c>
      <c r="P589" s="93">
        <f t="shared" si="60"/>
        <v>0.49991666666666673</v>
      </c>
      <c r="Q589" s="93">
        <f t="shared" si="61"/>
        <v>5.9990000000000006</v>
      </c>
      <c r="R589" s="93">
        <f t="shared" si="62"/>
        <v>0.49991666666666673</v>
      </c>
      <c r="S589" s="93">
        <f t="shared" si="58"/>
        <v>6.4989166666666671</v>
      </c>
      <c r="T589" s="93">
        <f t="shared" si="59"/>
        <v>53.491083333333336</v>
      </c>
    </row>
    <row r="590" spans="1:20">
      <c r="A590" s="83" t="s">
        <v>93</v>
      </c>
      <c r="B590" s="65">
        <v>1531</v>
      </c>
      <c r="C590" s="65">
        <v>1</v>
      </c>
      <c r="D590" s="42" t="s">
        <v>602</v>
      </c>
      <c r="G590" s="106">
        <v>42693</v>
      </c>
      <c r="H590" s="65">
        <v>64672</v>
      </c>
      <c r="I590" s="64">
        <v>189.99</v>
      </c>
      <c r="J590" s="71" t="s">
        <v>587</v>
      </c>
      <c r="K590" s="58"/>
      <c r="L590" s="42" t="s">
        <v>1862</v>
      </c>
      <c r="M590" s="92">
        <v>0.1</v>
      </c>
      <c r="N590" s="93">
        <v>12</v>
      </c>
      <c r="O590" s="93">
        <v>1</v>
      </c>
      <c r="P590" s="93">
        <f t="shared" si="60"/>
        <v>1.5832500000000003</v>
      </c>
      <c r="Q590" s="93">
        <f t="shared" si="61"/>
        <v>18.999000000000002</v>
      </c>
      <c r="R590" s="93">
        <f t="shared" si="62"/>
        <v>1.5832500000000003</v>
      </c>
      <c r="S590" s="93">
        <f t="shared" si="58"/>
        <v>20.582250000000002</v>
      </c>
      <c r="T590" s="93">
        <f t="shared" si="59"/>
        <v>169.40775000000002</v>
      </c>
    </row>
    <row r="591" spans="1:20">
      <c r="A591" s="83" t="s">
        <v>93</v>
      </c>
      <c r="B591" s="65">
        <v>1532</v>
      </c>
      <c r="C591" s="65">
        <v>1</v>
      </c>
      <c r="D591" s="42" t="s">
        <v>603</v>
      </c>
      <c r="G591" s="106">
        <v>42693</v>
      </c>
      <c r="H591" s="65">
        <v>64672</v>
      </c>
      <c r="I591" s="64">
        <v>755</v>
      </c>
      <c r="J591" s="71" t="s">
        <v>587</v>
      </c>
      <c r="K591" s="58"/>
      <c r="L591" s="42" t="s">
        <v>1862</v>
      </c>
      <c r="M591" s="92">
        <v>0.1</v>
      </c>
      <c r="N591" s="93">
        <v>12</v>
      </c>
      <c r="O591" s="93">
        <v>1</v>
      </c>
      <c r="P591" s="93">
        <f t="shared" si="60"/>
        <v>6.291666666666667</v>
      </c>
      <c r="Q591" s="93">
        <f t="shared" si="61"/>
        <v>75.5</v>
      </c>
      <c r="R591" s="93">
        <f t="shared" si="62"/>
        <v>6.291666666666667</v>
      </c>
      <c r="S591" s="93">
        <f t="shared" si="58"/>
        <v>81.791666666666671</v>
      </c>
      <c r="T591" s="93">
        <f t="shared" si="59"/>
        <v>673.20833333333337</v>
      </c>
    </row>
    <row r="592" spans="1:20">
      <c r="A592" s="83" t="s">
        <v>93</v>
      </c>
      <c r="B592" s="65">
        <v>1533</v>
      </c>
      <c r="C592" s="65">
        <v>1</v>
      </c>
      <c r="D592" s="42" t="s">
        <v>604</v>
      </c>
      <c r="G592" s="106">
        <v>42693</v>
      </c>
      <c r="H592" s="65">
        <v>64672</v>
      </c>
      <c r="I592" s="64">
        <v>1850</v>
      </c>
      <c r="J592" s="71" t="s">
        <v>587</v>
      </c>
      <c r="K592" s="58"/>
      <c r="L592" s="42" t="s">
        <v>1862</v>
      </c>
      <c r="M592" s="92">
        <v>0.1</v>
      </c>
      <c r="N592" s="93">
        <v>12</v>
      </c>
      <c r="O592" s="93">
        <v>1</v>
      </c>
      <c r="P592" s="93">
        <f t="shared" si="60"/>
        <v>15.416666666666666</v>
      </c>
      <c r="Q592" s="93">
        <f t="shared" si="61"/>
        <v>185</v>
      </c>
      <c r="R592" s="93">
        <f t="shared" si="62"/>
        <v>15.416666666666666</v>
      </c>
      <c r="S592" s="93">
        <f t="shared" si="58"/>
        <v>200.41666666666666</v>
      </c>
      <c r="T592" s="93">
        <f t="shared" si="59"/>
        <v>1649.5833333333333</v>
      </c>
    </row>
    <row r="593" spans="1:20">
      <c r="A593" s="83" t="s">
        <v>93</v>
      </c>
      <c r="B593" s="65">
        <v>1534</v>
      </c>
      <c r="C593" s="65">
        <v>1</v>
      </c>
      <c r="D593" s="42" t="s">
        <v>605</v>
      </c>
      <c r="G593" s="106">
        <v>42693</v>
      </c>
      <c r="H593" s="65">
        <v>64672</v>
      </c>
      <c r="I593" s="64">
        <v>75</v>
      </c>
      <c r="J593" s="71" t="s">
        <v>587</v>
      </c>
      <c r="K593" s="58"/>
      <c r="L593" s="42" t="s">
        <v>1862</v>
      </c>
      <c r="M593" s="92">
        <v>0.1</v>
      </c>
      <c r="N593" s="93">
        <v>12</v>
      </c>
      <c r="O593" s="93">
        <v>1</v>
      </c>
      <c r="P593" s="93">
        <f t="shared" si="60"/>
        <v>0.625</v>
      </c>
      <c r="Q593" s="93">
        <f t="shared" si="61"/>
        <v>7.5</v>
      </c>
      <c r="R593" s="93">
        <f t="shared" si="62"/>
        <v>0.625</v>
      </c>
      <c r="S593" s="93">
        <f t="shared" si="58"/>
        <v>8.125</v>
      </c>
      <c r="T593" s="93">
        <f t="shared" si="59"/>
        <v>66.875</v>
      </c>
    </row>
    <row r="594" spans="1:20">
      <c r="A594" s="83" t="s">
        <v>93</v>
      </c>
      <c r="B594" s="65">
        <v>1535</v>
      </c>
      <c r="C594" s="65">
        <v>1</v>
      </c>
      <c r="D594" s="42" t="s">
        <v>605</v>
      </c>
      <c r="G594" s="106">
        <v>42693</v>
      </c>
      <c r="H594" s="65">
        <v>64672</v>
      </c>
      <c r="I594" s="64">
        <v>75</v>
      </c>
      <c r="J594" s="71" t="s">
        <v>587</v>
      </c>
      <c r="K594" s="58"/>
      <c r="L594" s="42" t="s">
        <v>1862</v>
      </c>
      <c r="M594" s="92">
        <v>0.1</v>
      </c>
      <c r="N594" s="93">
        <v>12</v>
      </c>
      <c r="O594" s="93">
        <v>1</v>
      </c>
      <c r="P594" s="93">
        <f t="shared" si="60"/>
        <v>0.625</v>
      </c>
      <c r="Q594" s="93">
        <f t="shared" si="61"/>
        <v>7.5</v>
      </c>
      <c r="R594" s="93">
        <f t="shared" si="62"/>
        <v>0.625</v>
      </c>
      <c r="S594" s="93">
        <f t="shared" si="58"/>
        <v>8.125</v>
      </c>
      <c r="T594" s="93">
        <f t="shared" si="59"/>
        <v>66.875</v>
      </c>
    </row>
    <row r="595" spans="1:20">
      <c r="A595" s="83" t="s">
        <v>93</v>
      </c>
      <c r="B595" s="65">
        <v>1536</v>
      </c>
      <c r="C595" s="65">
        <v>1</v>
      </c>
      <c r="D595" s="42" t="s">
        <v>605</v>
      </c>
      <c r="G595" s="106">
        <v>42693</v>
      </c>
      <c r="H595" s="65">
        <v>64672</v>
      </c>
      <c r="I595" s="64">
        <v>75</v>
      </c>
      <c r="J595" s="71" t="s">
        <v>587</v>
      </c>
      <c r="K595" s="58"/>
      <c r="L595" s="42" t="s">
        <v>1862</v>
      </c>
      <c r="M595" s="92">
        <v>0.1</v>
      </c>
      <c r="N595" s="93">
        <v>12</v>
      </c>
      <c r="O595" s="93">
        <v>1</v>
      </c>
      <c r="P595" s="93">
        <f t="shared" si="60"/>
        <v>0.625</v>
      </c>
      <c r="Q595" s="93">
        <f t="shared" si="61"/>
        <v>7.5</v>
      </c>
      <c r="R595" s="93">
        <f t="shared" si="62"/>
        <v>0.625</v>
      </c>
      <c r="S595" s="93">
        <f t="shared" si="58"/>
        <v>8.125</v>
      </c>
      <c r="T595" s="93">
        <f t="shared" si="59"/>
        <v>66.875</v>
      </c>
    </row>
    <row r="596" spans="1:20">
      <c r="A596" s="83" t="s">
        <v>93</v>
      </c>
      <c r="B596" s="65">
        <v>1537</v>
      </c>
      <c r="C596" s="65">
        <v>1</v>
      </c>
      <c r="D596" s="42" t="s">
        <v>605</v>
      </c>
      <c r="G596" s="106">
        <v>42693</v>
      </c>
      <c r="H596" s="65">
        <v>64672</v>
      </c>
      <c r="I596" s="64">
        <v>75</v>
      </c>
      <c r="J596" s="71" t="s">
        <v>587</v>
      </c>
      <c r="K596" s="58"/>
      <c r="L596" s="42" t="s">
        <v>1862</v>
      </c>
      <c r="M596" s="92">
        <v>0.1</v>
      </c>
      <c r="N596" s="93">
        <v>12</v>
      </c>
      <c r="O596" s="93">
        <v>1</v>
      </c>
      <c r="P596" s="93">
        <f t="shared" si="60"/>
        <v>0.625</v>
      </c>
      <c r="Q596" s="93">
        <f t="shared" si="61"/>
        <v>7.5</v>
      </c>
      <c r="R596" s="93">
        <f t="shared" si="62"/>
        <v>0.625</v>
      </c>
      <c r="S596" s="93">
        <f t="shared" si="58"/>
        <v>8.125</v>
      </c>
      <c r="T596" s="93">
        <f t="shared" si="59"/>
        <v>66.875</v>
      </c>
    </row>
    <row r="597" spans="1:20">
      <c r="A597" s="83" t="s">
        <v>93</v>
      </c>
      <c r="B597" s="65">
        <v>1538</v>
      </c>
      <c r="C597" s="65">
        <v>1</v>
      </c>
      <c r="D597" s="42" t="s">
        <v>605</v>
      </c>
      <c r="G597" s="106">
        <v>42693</v>
      </c>
      <c r="H597" s="65">
        <v>64672</v>
      </c>
      <c r="I597" s="64">
        <v>75</v>
      </c>
      <c r="J597" s="71" t="s">
        <v>587</v>
      </c>
      <c r="K597" s="58"/>
      <c r="L597" s="42" t="s">
        <v>1862</v>
      </c>
      <c r="M597" s="92">
        <v>0.1</v>
      </c>
      <c r="N597" s="93">
        <v>12</v>
      </c>
      <c r="O597" s="93">
        <v>1</v>
      </c>
      <c r="P597" s="93">
        <f t="shared" si="60"/>
        <v>0.625</v>
      </c>
      <c r="Q597" s="93">
        <f t="shared" si="61"/>
        <v>7.5</v>
      </c>
      <c r="R597" s="93">
        <f t="shared" si="62"/>
        <v>0.625</v>
      </c>
      <c r="S597" s="93">
        <f t="shared" si="58"/>
        <v>8.125</v>
      </c>
      <c r="T597" s="93">
        <f t="shared" si="59"/>
        <v>66.875</v>
      </c>
    </row>
    <row r="598" spans="1:20">
      <c r="A598" s="83" t="s">
        <v>93</v>
      </c>
      <c r="B598" s="65">
        <v>1539</v>
      </c>
      <c r="C598" s="65">
        <v>1</v>
      </c>
      <c r="D598" s="42" t="s">
        <v>606</v>
      </c>
      <c r="G598" s="106">
        <v>42693</v>
      </c>
      <c r="H598" s="65">
        <v>64672</v>
      </c>
      <c r="I598" s="64">
        <v>1890</v>
      </c>
      <c r="J598" s="71" t="s">
        <v>587</v>
      </c>
      <c r="K598" s="58"/>
      <c r="L598" s="42" t="s">
        <v>1862</v>
      </c>
      <c r="M598" s="92">
        <v>0.1</v>
      </c>
      <c r="N598" s="93">
        <v>12</v>
      </c>
      <c r="O598" s="93">
        <v>1</v>
      </c>
      <c r="P598" s="93">
        <f t="shared" si="60"/>
        <v>15.75</v>
      </c>
      <c r="Q598" s="93">
        <f t="shared" si="61"/>
        <v>189</v>
      </c>
      <c r="R598" s="93">
        <f t="shared" si="62"/>
        <v>15.75</v>
      </c>
      <c r="S598" s="93">
        <f t="shared" si="58"/>
        <v>204.75</v>
      </c>
      <c r="T598" s="93">
        <f t="shared" si="59"/>
        <v>1685.25</v>
      </c>
    </row>
    <row r="599" spans="1:20">
      <c r="A599" s="83" t="s">
        <v>93</v>
      </c>
      <c r="B599" s="65">
        <v>1540</v>
      </c>
      <c r="C599" s="65">
        <v>1</v>
      </c>
      <c r="D599" s="42" t="s">
        <v>607</v>
      </c>
      <c r="G599" s="106">
        <v>42693</v>
      </c>
      <c r="H599" s="65">
        <v>64672</v>
      </c>
      <c r="I599" s="64">
        <v>3450</v>
      </c>
      <c r="J599" s="71" t="s">
        <v>587</v>
      </c>
      <c r="K599" s="58"/>
      <c r="L599" s="42" t="s">
        <v>1862</v>
      </c>
      <c r="M599" s="92">
        <v>0.1</v>
      </c>
      <c r="N599" s="93">
        <v>12</v>
      </c>
      <c r="O599" s="93">
        <v>1</v>
      </c>
      <c r="P599" s="93">
        <f t="shared" si="60"/>
        <v>28.75</v>
      </c>
      <c r="Q599" s="93">
        <f t="shared" si="61"/>
        <v>345</v>
      </c>
      <c r="R599" s="93">
        <f t="shared" si="62"/>
        <v>28.75</v>
      </c>
      <c r="S599" s="93">
        <f t="shared" ref="S599:S662" si="63">+R599+Q599</f>
        <v>373.75</v>
      </c>
      <c r="T599" s="93">
        <f t="shared" ref="T599:T662" si="64">+I599-S599</f>
        <v>3076.25</v>
      </c>
    </row>
    <row r="600" spans="1:20">
      <c r="A600" s="83" t="s">
        <v>93</v>
      </c>
      <c r="B600" s="65">
        <v>1541</v>
      </c>
      <c r="C600" s="65">
        <v>1</v>
      </c>
      <c r="D600" s="42" t="s">
        <v>608</v>
      </c>
      <c r="G600" s="106">
        <v>42693</v>
      </c>
      <c r="H600" s="65">
        <v>64672</v>
      </c>
      <c r="I600" s="64">
        <v>1750</v>
      </c>
      <c r="J600" s="71" t="s">
        <v>587</v>
      </c>
      <c r="K600" s="58"/>
      <c r="L600" s="42" t="s">
        <v>1862</v>
      </c>
      <c r="M600" s="92">
        <v>0.1</v>
      </c>
      <c r="N600" s="93">
        <v>12</v>
      </c>
      <c r="O600" s="93">
        <v>1</v>
      </c>
      <c r="P600" s="93">
        <f t="shared" ref="P600:P663" si="65">+I600*M600/12</f>
        <v>14.583333333333334</v>
      </c>
      <c r="Q600" s="93">
        <f t="shared" ref="Q600:Q663" si="66">+P600*N600</f>
        <v>175</v>
      </c>
      <c r="R600" s="93">
        <f t="shared" ref="R600:R663" si="67">+P600*O600</f>
        <v>14.583333333333334</v>
      </c>
      <c r="S600" s="93">
        <f t="shared" si="63"/>
        <v>189.58333333333334</v>
      </c>
      <c r="T600" s="93">
        <f t="shared" si="64"/>
        <v>1560.4166666666667</v>
      </c>
    </row>
    <row r="601" spans="1:20">
      <c r="A601" s="83" t="s">
        <v>93</v>
      </c>
      <c r="B601" s="65">
        <v>1542</v>
      </c>
      <c r="C601" s="65">
        <v>1</v>
      </c>
      <c r="D601" s="42" t="s">
        <v>609</v>
      </c>
      <c r="G601" s="106">
        <v>42693</v>
      </c>
      <c r="H601" s="65">
        <v>64672</v>
      </c>
      <c r="I601" s="64">
        <v>125</v>
      </c>
      <c r="J601" s="71" t="s">
        <v>587</v>
      </c>
      <c r="K601" s="58"/>
      <c r="L601" s="42" t="s">
        <v>1862</v>
      </c>
      <c r="M601" s="92">
        <v>0.1</v>
      </c>
      <c r="N601" s="93">
        <v>12</v>
      </c>
      <c r="O601" s="93">
        <v>1</v>
      </c>
      <c r="P601" s="93">
        <f t="shared" si="65"/>
        <v>1.0416666666666667</v>
      </c>
      <c r="Q601" s="93">
        <f t="shared" si="66"/>
        <v>12.5</v>
      </c>
      <c r="R601" s="93">
        <f t="shared" si="67"/>
        <v>1.0416666666666667</v>
      </c>
      <c r="S601" s="93">
        <f t="shared" si="63"/>
        <v>13.541666666666666</v>
      </c>
      <c r="T601" s="93">
        <f t="shared" si="64"/>
        <v>111.45833333333333</v>
      </c>
    </row>
    <row r="602" spans="1:20">
      <c r="A602" s="83" t="s">
        <v>93</v>
      </c>
      <c r="B602" s="65">
        <v>1543</v>
      </c>
      <c r="C602" s="65">
        <v>1</v>
      </c>
      <c r="D602" s="42" t="s">
        <v>610</v>
      </c>
      <c r="G602" s="106">
        <v>42693</v>
      </c>
      <c r="H602" s="65">
        <v>64672</v>
      </c>
      <c r="I602" s="64">
        <v>195</v>
      </c>
      <c r="J602" s="71" t="s">
        <v>587</v>
      </c>
      <c r="K602" s="58"/>
      <c r="L602" s="42" t="s">
        <v>1862</v>
      </c>
      <c r="M602" s="92">
        <v>0.1</v>
      </c>
      <c r="N602" s="93">
        <v>12</v>
      </c>
      <c r="O602" s="93">
        <v>1</v>
      </c>
      <c r="P602" s="93">
        <f t="shared" si="65"/>
        <v>1.625</v>
      </c>
      <c r="Q602" s="93">
        <f t="shared" si="66"/>
        <v>19.5</v>
      </c>
      <c r="R602" s="93">
        <f t="shared" si="67"/>
        <v>1.625</v>
      </c>
      <c r="S602" s="93">
        <f t="shared" si="63"/>
        <v>21.125</v>
      </c>
      <c r="T602" s="93">
        <f t="shared" si="64"/>
        <v>173.875</v>
      </c>
    </row>
    <row r="603" spans="1:20">
      <c r="A603" s="83" t="s">
        <v>93</v>
      </c>
      <c r="B603" s="65">
        <v>1544</v>
      </c>
      <c r="C603" s="65">
        <v>1</v>
      </c>
      <c r="D603" s="42" t="s">
        <v>611</v>
      </c>
      <c r="G603" s="106">
        <v>42693</v>
      </c>
      <c r="H603" s="65">
        <v>64672</v>
      </c>
      <c r="I603" s="64">
        <v>345</v>
      </c>
      <c r="J603" s="71" t="s">
        <v>587</v>
      </c>
      <c r="K603" s="58"/>
      <c r="L603" s="42" t="s">
        <v>1862</v>
      </c>
      <c r="M603" s="92">
        <v>0.1</v>
      </c>
      <c r="N603" s="93">
        <v>12</v>
      </c>
      <c r="O603" s="93">
        <v>1</v>
      </c>
      <c r="P603" s="93">
        <f t="shared" si="65"/>
        <v>2.875</v>
      </c>
      <c r="Q603" s="93">
        <f t="shared" si="66"/>
        <v>34.5</v>
      </c>
      <c r="R603" s="93">
        <f t="shared" si="67"/>
        <v>2.875</v>
      </c>
      <c r="S603" s="93">
        <f t="shared" si="63"/>
        <v>37.375</v>
      </c>
      <c r="T603" s="93">
        <f t="shared" si="64"/>
        <v>307.625</v>
      </c>
    </row>
    <row r="604" spans="1:20">
      <c r="A604" s="83" t="s">
        <v>93</v>
      </c>
      <c r="B604" s="65">
        <v>1545</v>
      </c>
      <c r="C604" s="65">
        <v>1</v>
      </c>
      <c r="D604" s="42" t="s">
        <v>612</v>
      </c>
      <c r="G604" s="106">
        <v>42693</v>
      </c>
      <c r="H604" s="65">
        <v>64672</v>
      </c>
      <c r="I604" s="64">
        <v>75</v>
      </c>
      <c r="J604" s="71" t="s">
        <v>587</v>
      </c>
      <c r="K604" s="58"/>
      <c r="L604" s="42" t="s">
        <v>1862</v>
      </c>
      <c r="M604" s="92">
        <v>0.1</v>
      </c>
      <c r="N604" s="93">
        <v>12</v>
      </c>
      <c r="O604" s="93">
        <v>1</v>
      </c>
      <c r="P604" s="93">
        <f t="shared" si="65"/>
        <v>0.625</v>
      </c>
      <c r="Q604" s="93">
        <f t="shared" si="66"/>
        <v>7.5</v>
      </c>
      <c r="R604" s="93">
        <f t="shared" si="67"/>
        <v>0.625</v>
      </c>
      <c r="S604" s="93">
        <f t="shared" si="63"/>
        <v>8.125</v>
      </c>
      <c r="T604" s="93">
        <f t="shared" si="64"/>
        <v>66.875</v>
      </c>
    </row>
    <row r="605" spans="1:20">
      <c r="A605" s="83" t="s">
        <v>93</v>
      </c>
      <c r="B605" s="65">
        <v>1546</v>
      </c>
      <c r="C605" s="65">
        <v>1</v>
      </c>
      <c r="D605" s="42" t="s">
        <v>613</v>
      </c>
      <c r="G605" s="106">
        <v>42693</v>
      </c>
      <c r="H605" s="65">
        <v>64672</v>
      </c>
      <c r="I605" s="64">
        <v>125</v>
      </c>
      <c r="J605" s="71" t="s">
        <v>587</v>
      </c>
      <c r="K605" s="58"/>
      <c r="L605" s="42" t="s">
        <v>1862</v>
      </c>
      <c r="M605" s="92">
        <v>0.1</v>
      </c>
      <c r="N605" s="93">
        <v>12</v>
      </c>
      <c r="O605" s="93">
        <v>1</v>
      </c>
      <c r="P605" s="93">
        <f t="shared" si="65"/>
        <v>1.0416666666666667</v>
      </c>
      <c r="Q605" s="93">
        <f t="shared" si="66"/>
        <v>12.5</v>
      </c>
      <c r="R605" s="93">
        <f t="shared" si="67"/>
        <v>1.0416666666666667</v>
      </c>
      <c r="S605" s="93">
        <f t="shared" si="63"/>
        <v>13.541666666666666</v>
      </c>
      <c r="T605" s="93">
        <f t="shared" si="64"/>
        <v>111.45833333333333</v>
      </c>
    </row>
    <row r="606" spans="1:20">
      <c r="A606" s="83" t="s">
        <v>93</v>
      </c>
      <c r="B606" s="65">
        <v>1547</v>
      </c>
      <c r="C606" s="65">
        <v>1</v>
      </c>
      <c r="D606" s="42" t="s">
        <v>614</v>
      </c>
      <c r="G606" s="106">
        <v>42693</v>
      </c>
      <c r="H606" s="65">
        <v>64672</v>
      </c>
      <c r="I606" s="64">
        <v>155</v>
      </c>
      <c r="J606" s="71" t="s">
        <v>587</v>
      </c>
      <c r="K606" s="58"/>
      <c r="L606" s="42" t="s">
        <v>1862</v>
      </c>
      <c r="M606" s="92">
        <v>0.1</v>
      </c>
      <c r="N606" s="93">
        <v>12</v>
      </c>
      <c r="O606" s="93">
        <v>1</v>
      </c>
      <c r="P606" s="93">
        <f t="shared" si="65"/>
        <v>1.2916666666666667</v>
      </c>
      <c r="Q606" s="93">
        <f t="shared" si="66"/>
        <v>15.5</v>
      </c>
      <c r="R606" s="93">
        <f t="shared" si="67"/>
        <v>1.2916666666666667</v>
      </c>
      <c r="S606" s="93">
        <f t="shared" si="63"/>
        <v>16.791666666666668</v>
      </c>
      <c r="T606" s="93">
        <f t="shared" si="64"/>
        <v>138.20833333333334</v>
      </c>
    </row>
    <row r="607" spans="1:20">
      <c r="A607" s="83" t="s">
        <v>93</v>
      </c>
      <c r="B607" s="65">
        <v>1548</v>
      </c>
      <c r="C607" s="65">
        <v>1</v>
      </c>
      <c r="D607" s="42" t="s">
        <v>615</v>
      </c>
      <c r="G607" s="106">
        <v>42693</v>
      </c>
      <c r="H607" s="65">
        <v>64672</v>
      </c>
      <c r="I607" s="64">
        <v>165</v>
      </c>
      <c r="J607" s="71" t="s">
        <v>587</v>
      </c>
      <c r="K607" s="58"/>
      <c r="L607" s="42" t="s">
        <v>1862</v>
      </c>
      <c r="M607" s="92">
        <v>0.1</v>
      </c>
      <c r="N607" s="93">
        <v>12</v>
      </c>
      <c r="O607" s="93">
        <v>1</v>
      </c>
      <c r="P607" s="93">
        <f t="shared" si="65"/>
        <v>1.375</v>
      </c>
      <c r="Q607" s="93">
        <f t="shared" si="66"/>
        <v>16.5</v>
      </c>
      <c r="R607" s="93">
        <f t="shared" si="67"/>
        <v>1.375</v>
      </c>
      <c r="S607" s="93">
        <f t="shared" si="63"/>
        <v>17.875</v>
      </c>
      <c r="T607" s="93">
        <f t="shared" si="64"/>
        <v>147.125</v>
      </c>
    </row>
    <row r="608" spans="1:20">
      <c r="A608" s="83" t="s">
        <v>93</v>
      </c>
      <c r="B608" s="65">
        <v>1549</v>
      </c>
      <c r="C608" s="65">
        <v>1</v>
      </c>
      <c r="D608" s="42" t="s">
        <v>615</v>
      </c>
      <c r="G608" s="106">
        <v>42693</v>
      </c>
      <c r="H608" s="65">
        <v>64672</v>
      </c>
      <c r="I608" s="64">
        <v>165</v>
      </c>
      <c r="J608" s="71" t="s">
        <v>587</v>
      </c>
      <c r="K608" s="58"/>
      <c r="L608" s="42" t="s">
        <v>1862</v>
      </c>
      <c r="M608" s="92">
        <v>0.1</v>
      </c>
      <c r="N608" s="93">
        <v>12</v>
      </c>
      <c r="O608" s="93">
        <v>1</v>
      </c>
      <c r="P608" s="93">
        <f t="shared" si="65"/>
        <v>1.375</v>
      </c>
      <c r="Q608" s="93">
        <f t="shared" si="66"/>
        <v>16.5</v>
      </c>
      <c r="R608" s="93">
        <f t="shared" si="67"/>
        <v>1.375</v>
      </c>
      <c r="S608" s="93">
        <f t="shared" si="63"/>
        <v>17.875</v>
      </c>
      <c r="T608" s="93">
        <f t="shared" si="64"/>
        <v>147.125</v>
      </c>
    </row>
    <row r="609" spans="1:20">
      <c r="A609" s="83" t="s">
        <v>93</v>
      </c>
      <c r="B609" s="65">
        <v>1550</v>
      </c>
      <c r="C609" s="65">
        <v>1</v>
      </c>
      <c r="D609" s="42" t="s">
        <v>615</v>
      </c>
      <c r="G609" s="106">
        <v>42693</v>
      </c>
      <c r="H609" s="65">
        <v>64672</v>
      </c>
      <c r="I609" s="64">
        <v>165</v>
      </c>
      <c r="J609" s="71" t="s">
        <v>587</v>
      </c>
      <c r="K609" s="58"/>
      <c r="L609" s="42" t="s">
        <v>1862</v>
      </c>
      <c r="M609" s="92">
        <v>0.1</v>
      </c>
      <c r="N609" s="93">
        <v>12</v>
      </c>
      <c r="O609" s="93">
        <v>1</v>
      </c>
      <c r="P609" s="93">
        <f t="shared" si="65"/>
        <v>1.375</v>
      </c>
      <c r="Q609" s="93">
        <f t="shared" si="66"/>
        <v>16.5</v>
      </c>
      <c r="R609" s="93">
        <f t="shared" si="67"/>
        <v>1.375</v>
      </c>
      <c r="S609" s="93">
        <f t="shared" si="63"/>
        <v>17.875</v>
      </c>
      <c r="T609" s="93">
        <f t="shared" si="64"/>
        <v>147.125</v>
      </c>
    </row>
    <row r="610" spans="1:20">
      <c r="A610" s="83" t="s">
        <v>93</v>
      </c>
      <c r="B610" s="65">
        <v>1551</v>
      </c>
      <c r="C610" s="65">
        <v>1</v>
      </c>
      <c r="D610" s="42" t="s">
        <v>615</v>
      </c>
      <c r="G610" s="106">
        <v>42693</v>
      </c>
      <c r="H610" s="65">
        <v>64672</v>
      </c>
      <c r="I610" s="64">
        <v>165</v>
      </c>
      <c r="J610" s="71" t="s">
        <v>587</v>
      </c>
      <c r="K610" s="58"/>
      <c r="L610" s="42" t="s">
        <v>1862</v>
      </c>
      <c r="M610" s="92">
        <v>0.1</v>
      </c>
      <c r="N610" s="93">
        <v>12</v>
      </c>
      <c r="O610" s="93">
        <v>1</v>
      </c>
      <c r="P610" s="93">
        <f t="shared" si="65"/>
        <v>1.375</v>
      </c>
      <c r="Q610" s="93">
        <f t="shared" si="66"/>
        <v>16.5</v>
      </c>
      <c r="R610" s="93">
        <f t="shared" si="67"/>
        <v>1.375</v>
      </c>
      <c r="S610" s="93">
        <f t="shared" si="63"/>
        <v>17.875</v>
      </c>
      <c r="T610" s="93">
        <f t="shared" si="64"/>
        <v>147.125</v>
      </c>
    </row>
    <row r="611" spans="1:20">
      <c r="A611" s="83" t="s">
        <v>93</v>
      </c>
      <c r="B611" s="65">
        <v>1552</v>
      </c>
      <c r="C611" s="65">
        <v>1</v>
      </c>
      <c r="D611" s="42" t="s">
        <v>615</v>
      </c>
      <c r="G611" s="106">
        <v>42693</v>
      </c>
      <c r="H611" s="65">
        <v>64672</v>
      </c>
      <c r="I611" s="64">
        <v>165</v>
      </c>
      <c r="J611" s="71" t="s">
        <v>587</v>
      </c>
      <c r="K611" s="58"/>
      <c r="L611" s="42" t="s">
        <v>1862</v>
      </c>
      <c r="M611" s="92">
        <v>0.1</v>
      </c>
      <c r="N611" s="93">
        <v>12</v>
      </c>
      <c r="O611" s="93">
        <v>1</v>
      </c>
      <c r="P611" s="93">
        <f t="shared" si="65"/>
        <v>1.375</v>
      </c>
      <c r="Q611" s="93">
        <f t="shared" si="66"/>
        <v>16.5</v>
      </c>
      <c r="R611" s="93">
        <f t="shared" si="67"/>
        <v>1.375</v>
      </c>
      <c r="S611" s="93">
        <f t="shared" si="63"/>
        <v>17.875</v>
      </c>
      <c r="T611" s="93">
        <f t="shared" si="64"/>
        <v>147.125</v>
      </c>
    </row>
    <row r="612" spans="1:20">
      <c r="A612" s="83" t="s">
        <v>93</v>
      </c>
      <c r="B612" s="65">
        <v>1553</v>
      </c>
      <c r="C612" s="65">
        <v>1</v>
      </c>
      <c r="D612" s="42" t="s">
        <v>615</v>
      </c>
      <c r="G612" s="106">
        <v>42693</v>
      </c>
      <c r="H612" s="65">
        <v>64672</v>
      </c>
      <c r="I612" s="64">
        <v>165</v>
      </c>
      <c r="J612" s="71" t="s">
        <v>587</v>
      </c>
      <c r="K612" s="58"/>
      <c r="L612" s="42" t="s">
        <v>1862</v>
      </c>
      <c r="M612" s="92">
        <v>0.1</v>
      </c>
      <c r="N612" s="93">
        <v>12</v>
      </c>
      <c r="O612" s="93">
        <v>1</v>
      </c>
      <c r="P612" s="93">
        <f t="shared" si="65"/>
        <v>1.375</v>
      </c>
      <c r="Q612" s="93">
        <f t="shared" si="66"/>
        <v>16.5</v>
      </c>
      <c r="R612" s="93">
        <f t="shared" si="67"/>
        <v>1.375</v>
      </c>
      <c r="S612" s="93">
        <f t="shared" si="63"/>
        <v>17.875</v>
      </c>
      <c r="T612" s="93">
        <f t="shared" si="64"/>
        <v>147.125</v>
      </c>
    </row>
    <row r="613" spans="1:20">
      <c r="A613" s="83" t="s">
        <v>93</v>
      </c>
      <c r="B613" s="65">
        <v>1554</v>
      </c>
      <c r="C613" s="65">
        <v>1</v>
      </c>
      <c r="D613" s="42" t="s">
        <v>615</v>
      </c>
      <c r="G613" s="106">
        <v>42693</v>
      </c>
      <c r="H613" s="65">
        <v>64672</v>
      </c>
      <c r="I613" s="64">
        <v>165</v>
      </c>
      <c r="J613" s="71" t="s">
        <v>587</v>
      </c>
      <c r="K613" s="58"/>
      <c r="L613" s="42" t="s">
        <v>1862</v>
      </c>
      <c r="M613" s="92">
        <v>0.1</v>
      </c>
      <c r="N613" s="93">
        <v>12</v>
      </c>
      <c r="O613" s="93">
        <v>1</v>
      </c>
      <c r="P613" s="93">
        <f t="shared" si="65"/>
        <v>1.375</v>
      </c>
      <c r="Q613" s="93">
        <f t="shared" si="66"/>
        <v>16.5</v>
      </c>
      <c r="R613" s="93">
        <f t="shared" si="67"/>
        <v>1.375</v>
      </c>
      <c r="S613" s="93">
        <f t="shared" si="63"/>
        <v>17.875</v>
      </c>
      <c r="T613" s="93">
        <f t="shared" si="64"/>
        <v>147.125</v>
      </c>
    </row>
    <row r="614" spans="1:20">
      <c r="A614" s="83" t="s">
        <v>93</v>
      </c>
      <c r="B614" s="65">
        <v>1555</v>
      </c>
      <c r="C614" s="65">
        <v>1</v>
      </c>
      <c r="D614" s="42" t="s">
        <v>615</v>
      </c>
      <c r="G614" s="106">
        <v>42693</v>
      </c>
      <c r="H614" s="65">
        <v>64672</v>
      </c>
      <c r="I614" s="64">
        <v>165</v>
      </c>
      <c r="J614" s="71" t="s">
        <v>587</v>
      </c>
      <c r="K614" s="58"/>
      <c r="L614" s="42" t="s">
        <v>1862</v>
      </c>
      <c r="M614" s="92">
        <v>0.1</v>
      </c>
      <c r="N614" s="93">
        <v>12</v>
      </c>
      <c r="O614" s="93">
        <v>1</v>
      </c>
      <c r="P614" s="93">
        <f t="shared" si="65"/>
        <v>1.375</v>
      </c>
      <c r="Q614" s="93">
        <f t="shared" si="66"/>
        <v>16.5</v>
      </c>
      <c r="R614" s="93">
        <f t="shared" si="67"/>
        <v>1.375</v>
      </c>
      <c r="S614" s="93">
        <f t="shared" si="63"/>
        <v>17.875</v>
      </c>
      <c r="T614" s="93">
        <f t="shared" si="64"/>
        <v>147.125</v>
      </c>
    </row>
    <row r="615" spans="1:20">
      <c r="A615" s="83" t="s">
        <v>93</v>
      </c>
      <c r="B615" s="65">
        <v>1556</v>
      </c>
      <c r="C615" s="65">
        <v>1</v>
      </c>
      <c r="D615" s="42" t="s">
        <v>615</v>
      </c>
      <c r="G615" s="106">
        <v>42693</v>
      </c>
      <c r="H615" s="65">
        <v>64672</v>
      </c>
      <c r="I615" s="64">
        <v>165</v>
      </c>
      <c r="J615" s="71" t="s">
        <v>587</v>
      </c>
      <c r="K615" s="58"/>
      <c r="L615" s="42" t="s">
        <v>1862</v>
      </c>
      <c r="M615" s="92">
        <v>0.1</v>
      </c>
      <c r="N615" s="93">
        <v>12</v>
      </c>
      <c r="O615" s="93">
        <v>1</v>
      </c>
      <c r="P615" s="93">
        <f t="shared" si="65"/>
        <v>1.375</v>
      </c>
      <c r="Q615" s="93">
        <f t="shared" si="66"/>
        <v>16.5</v>
      </c>
      <c r="R615" s="93">
        <f t="shared" si="67"/>
        <v>1.375</v>
      </c>
      <c r="S615" s="93">
        <f t="shared" si="63"/>
        <v>17.875</v>
      </c>
      <c r="T615" s="93">
        <f t="shared" si="64"/>
        <v>147.125</v>
      </c>
    </row>
    <row r="616" spans="1:20">
      <c r="A616" s="83" t="s">
        <v>93</v>
      </c>
      <c r="B616" s="65">
        <v>1557</v>
      </c>
      <c r="C616" s="65">
        <v>1</v>
      </c>
      <c r="D616" s="42" t="s">
        <v>615</v>
      </c>
      <c r="G616" s="106">
        <v>42693</v>
      </c>
      <c r="H616" s="65">
        <v>64672</v>
      </c>
      <c r="I616" s="64">
        <v>165</v>
      </c>
      <c r="J616" s="71" t="s">
        <v>587</v>
      </c>
      <c r="K616" s="58"/>
      <c r="L616" s="42" t="s">
        <v>1862</v>
      </c>
      <c r="M616" s="92">
        <v>0.1</v>
      </c>
      <c r="N616" s="93">
        <v>12</v>
      </c>
      <c r="O616" s="93">
        <v>1</v>
      </c>
      <c r="P616" s="93">
        <f t="shared" si="65"/>
        <v>1.375</v>
      </c>
      <c r="Q616" s="93">
        <f t="shared" si="66"/>
        <v>16.5</v>
      </c>
      <c r="R616" s="93">
        <f t="shared" si="67"/>
        <v>1.375</v>
      </c>
      <c r="S616" s="93">
        <f t="shared" si="63"/>
        <v>17.875</v>
      </c>
      <c r="T616" s="93">
        <f t="shared" si="64"/>
        <v>147.125</v>
      </c>
    </row>
    <row r="617" spans="1:20">
      <c r="A617" s="83" t="s">
        <v>93</v>
      </c>
      <c r="B617" s="65">
        <v>1558</v>
      </c>
      <c r="C617" s="65">
        <v>1</v>
      </c>
      <c r="D617" s="42" t="s">
        <v>616</v>
      </c>
      <c r="G617" s="106">
        <v>42693</v>
      </c>
      <c r="H617" s="65">
        <v>64672</v>
      </c>
      <c r="I617" s="64">
        <v>165</v>
      </c>
      <c r="J617" s="71" t="s">
        <v>587</v>
      </c>
      <c r="K617" s="58"/>
      <c r="L617" s="42" t="s">
        <v>1862</v>
      </c>
      <c r="M617" s="92">
        <v>0.1</v>
      </c>
      <c r="N617" s="93">
        <v>12</v>
      </c>
      <c r="O617" s="93">
        <v>1</v>
      </c>
      <c r="P617" s="93">
        <f t="shared" si="65"/>
        <v>1.375</v>
      </c>
      <c r="Q617" s="93">
        <f t="shared" si="66"/>
        <v>16.5</v>
      </c>
      <c r="R617" s="93">
        <f t="shared" si="67"/>
        <v>1.375</v>
      </c>
      <c r="S617" s="93">
        <f t="shared" si="63"/>
        <v>17.875</v>
      </c>
      <c r="T617" s="93">
        <f t="shared" si="64"/>
        <v>147.125</v>
      </c>
    </row>
    <row r="618" spans="1:20">
      <c r="A618" s="83" t="s">
        <v>93</v>
      </c>
      <c r="B618" s="65">
        <v>1559</v>
      </c>
      <c r="C618" s="65">
        <v>1</v>
      </c>
      <c r="D618" s="42" t="s">
        <v>616</v>
      </c>
      <c r="G618" s="106">
        <v>42693</v>
      </c>
      <c r="H618" s="65">
        <v>64672</v>
      </c>
      <c r="I618" s="64">
        <v>165</v>
      </c>
      <c r="J618" s="71" t="s">
        <v>587</v>
      </c>
      <c r="K618" s="58"/>
      <c r="L618" s="42" t="s">
        <v>1862</v>
      </c>
      <c r="M618" s="92">
        <v>0.1</v>
      </c>
      <c r="N618" s="93">
        <v>12</v>
      </c>
      <c r="O618" s="93">
        <v>1</v>
      </c>
      <c r="P618" s="93">
        <f t="shared" si="65"/>
        <v>1.375</v>
      </c>
      <c r="Q618" s="93">
        <f t="shared" si="66"/>
        <v>16.5</v>
      </c>
      <c r="R618" s="93">
        <f t="shared" si="67"/>
        <v>1.375</v>
      </c>
      <c r="S618" s="93">
        <f t="shared" si="63"/>
        <v>17.875</v>
      </c>
      <c r="T618" s="93">
        <f t="shared" si="64"/>
        <v>147.125</v>
      </c>
    </row>
    <row r="619" spans="1:20">
      <c r="A619" s="83" t="s">
        <v>93</v>
      </c>
      <c r="B619" s="65">
        <v>1560</v>
      </c>
      <c r="C619" s="65">
        <v>1</v>
      </c>
      <c r="D619" s="42" t="s">
        <v>616</v>
      </c>
      <c r="G619" s="106">
        <v>42693</v>
      </c>
      <c r="H619" s="65">
        <v>64672</v>
      </c>
      <c r="I619" s="64">
        <v>165</v>
      </c>
      <c r="J619" s="71" t="s">
        <v>587</v>
      </c>
      <c r="K619" s="58"/>
      <c r="L619" s="42" t="s">
        <v>1862</v>
      </c>
      <c r="M619" s="92">
        <v>0.1</v>
      </c>
      <c r="N619" s="93">
        <v>12</v>
      </c>
      <c r="O619" s="93">
        <v>1</v>
      </c>
      <c r="P619" s="93">
        <f t="shared" si="65"/>
        <v>1.375</v>
      </c>
      <c r="Q619" s="93">
        <f t="shared" si="66"/>
        <v>16.5</v>
      </c>
      <c r="R619" s="93">
        <f t="shared" si="67"/>
        <v>1.375</v>
      </c>
      <c r="S619" s="93">
        <f t="shared" si="63"/>
        <v>17.875</v>
      </c>
      <c r="T619" s="93">
        <f t="shared" si="64"/>
        <v>147.125</v>
      </c>
    </row>
    <row r="620" spans="1:20">
      <c r="A620" s="83" t="s">
        <v>93</v>
      </c>
      <c r="B620" s="65">
        <v>1561</v>
      </c>
      <c r="C620" s="65">
        <v>1</v>
      </c>
      <c r="D620" s="42" t="s">
        <v>616</v>
      </c>
      <c r="G620" s="106">
        <v>42693</v>
      </c>
      <c r="H620" s="65">
        <v>64672</v>
      </c>
      <c r="I620" s="64">
        <v>165</v>
      </c>
      <c r="J620" s="71" t="s">
        <v>587</v>
      </c>
      <c r="K620" s="58"/>
      <c r="L620" s="42" t="s">
        <v>1862</v>
      </c>
      <c r="M620" s="92">
        <v>0.1</v>
      </c>
      <c r="N620" s="93">
        <v>12</v>
      </c>
      <c r="O620" s="93">
        <v>1</v>
      </c>
      <c r="P620" s="93">
        <f t="shared" si="65"/>
        <v>1.375</v>
      </c>
      <c r="Q620" s="93">
        <f t="shared" si="66"/>
        <v>16.5</v>
      </c>
      <c r="R620" s="93">
        <f t="shared" si="67"/>
        <v>1.375</v>
      </c>
      <c r="S620" s="93">
        <f t="shared" si="63"/>
        <v>17.875</v>
      </c>
      <c r="T620" s="93">
        <f t="shared" si="64"/>
        <v>147.125</v>
      </c>
    </row>
    <row r="621" spans="1:20">
      <c r="A621" s="83" t="s">
        <v>93</v>
      </c>
      <c r="B621" s="65">
        <v>1562</v>
      </c>
      <c r="C621" s="65">
        <v>1</v>
      </c>
      <c r="D621" s="42" t="s">
        <v>616</v>
      </c>
      <c r="G621" s="106">
        <v>42693</v>
      </c>
      <c r="H621" s="65">
        <v>64672</v>
      </c>
      <c r="I621" s="64">
        <v>165</v>
      </c>
      <c r="J621" s="71" t="s">
        <v>587</v>
      </c>
      <c r="K621" s="58"/>
      <c r="L621" s="42" t="s">
        <v>1862</v>
      </c>
      <c r="M621" s="92">
        <v>0.1</v>
      </c>
      <c r="N621" s="93">
        <v>12</v>
      </c>
      <c r="O621" s="93">
        <v>1</v>
      </c>
      <c r="P621" s="93">
        <f t="shared" si="65"/>
        <v>1.375</v>
      </c>
      <c r="Q621" s="93">
        <f t="shared" si="66"/>
        <v>16.5</v>
      </c>
      <c r="R621" s="93">
        <f t="shared" si="67"/>
        <v>1.375</v>
      </c>
      <c r="S621" s="93">
        <f t="shared" si="63"/>
        <v>17.875</v>
      </c>
      <c r="T621" s="93">
        <f t="shared" si="64"/>
        <v>147.125</v>
      </c>
    </row>
    <row r="622" spans="1:20">
      <c r="A622" s="83" t="s">
        <v>93</v>
      </c>
      <c r="B622" s="65">
        <v>1563</v>
      </c>
      <c r="C622" s="65">
        <v>1</v>
      </c>
      <c r="D622" s="42" t="s">
        <v>616</v>
      </c>
      <c r="G622" s="106">
        <v>42693</v>
      </c>
      <c r="H622" s="65">
        <v>64672</v>
      </c>
      <c r="I622" s="64">
        <v>165</v>
      </c>
      <c r="J622" s="71" t="s">
        <v>587</v>
      </c>
      <c r="K622" s="58"/>
      <c r="L622" s="42" t="s">
        <v>1862</v>
      </c>
      <c r="M622" s="92">
        <v>0.1</v>
      </c>
      <c r="N622" s="93">
        <v>12</v>
      </c>
      <c r="O622" s="93">
        <v>1</v>
      </c>
      <c r="P622" s="93">
        <f t="shared" si="65"/>
        <v>1.375</v>
      </c>
      <c r="Q622" s="93">
        <f t="shared" si="66"/>
        <v>16.5</v>
      </c>
      <c r="R622" s="93">
        <f t="shared" si="67"/>
        <v>1.375</v>
      </c>
      <c r="S622" s="93">
        <f t="shared" si="63"/>
        <v>17.875</v>
      </c>
      <c r="T622" s="93">
        <f t="shared" si="64"/>
        <v>147.125</v>
      </c>
    </row>
    <row r="623" spans="1:20">
      <c r="A623" s="83" t="s">
        <v>93</v>
      </c>
      <c r="B623" s="65">
        <v>1564</v>
      </c>
      <c r="C623" s="65">
        <v>1</v>
      </c>
      <c r="D623" s="42" t="s">
        <v>616</v>
      </c>
      <c r="G623" s="106">
        <v>42693</v>
      </c>
      <c r="H623" s="65">
        <v>64672</v>
      </c>
      <c r="I623" s="64">
        <v>165</v>
      </c>
      <c r="J623" s="71" t="s">
        <v>587</v>
      </c>
      <c r="K623" s="58"/>
      <c r="L623" s="42" t="s">
        <v>1862</v>
      </c>
      <c r="M623" s="92">
        <v>0.1</v>
      </c>
      <c r="N623" s="93">
        <v>12</v>
      </c>
      <c r="O623" s="93">
        <v>1</v>
      </c>
      <c r="P623" s="93">
        <f t="shared" si="65"/>
        <v>1.375</v>
      </c>
      <c r="Q623" s="93">
        <f t="shared" si="66"/>
        <v>16.5</v>
      </c>
      <c r="R623" s="93">
        <f t="shared" si="67"/>
        <v>1.375</v>
      </c>
      <c r="S623" s="93">
        <f t="shared" si="63"/>
        <v>17.875</v>
      </c>
      <c r="T623" s="93">
        <f t="shared" si="64"/>
        <v>147.125</v>
      </c>
    </row>
    <row r="624" spans="1:20">
      <c r="A624" s="83" t="s">
        <v>93</v>
      </c>
      <c r="B624" s="65">
        <v>1565</v>
      </c>
      <c r="C624" s="65">
        <v>1</v>
      </c>
      <c r="D624" s="42" t="s">
        <v>616</v>
      </c>
      <c r="G624" s="106">
        <v>42693</v>
      </c>
      <c r="H624" s="65">
        <v>64672</v>
      </c>
      <c r="I624" s="64">
        <v>165</v>
      </c>
      <c r="J624" s="71" t="s">
        <v>587</v>
      </c>
      <c r="K624" s="58"/>
      <c r="L624" s="42" t="s">
        <v>1862</v>
      </c>
      <c r="M624" s="92">
        <v>0.1</v>
      </c>
      <c r="N624" s="93">
        <v>12</v>
      </c>
      <c r="O624" s="93">
        <v>1</v>
      </c>
      <c r="P624" s="93">
        <f t="shared" si="65"/>
        <v>1.375</v>
      </c>
      <c r="Q624" s="93">
        <f t="shared" si="66"/>
        <v>16.5</v>
      </c>
      <c r="R624" s="93">
        <f t="shared" si="67"/>
        <v>1.375</v>
      </c>
      <c r="S624" s="93">
        <f t="shared" si="63"/>
        <v>17.875</v>
      </c>
      <c r="T624" s="93">
        <f t="shared" si="64"/>
        <v>147.125</v>
      </c>
    </row>
    <row r="625" spans="1:20">
      <c r="A625" s="83" t="s">
        <v>93</v>
      </c>
      <c r="B625" s="65">
        <v>1566</v>
      </c>
      <c r="C625" s="65">
        <v>1</v>
      </c>
      <c r="D625" s="42" t="s">
        <v>616</v>
      </c>
      <c r="G625" s="106">
        <v>42693</v>
      </c>
      <c r="H625" s="65">
        <v>64672</v>
      </c>
      <c r="I625" s="64">
        <v>165</v>
      </c>
      <c r="J625" s="71" t="s">
        <v>587</v>
      </c>
      <c r="K625" s="58"/>
      <c r="L625" s="42" t="s">
        <v>1862</v>
      </c>
      <c r="M625" s="92">
        <v>0.1</v>
      </c>
      <c r="N625" s="93">
        <v>12</v>
      </c>
      <c r="O625" s="93">
        <v>1</v>
      </c>
      <c r="P625" s="93">
        <f t="shared" si="65"/>
        <v>1.375</v>
      </c>
      <c r="Q625" s="93">
        <f t="shared" si="66"/>
        <v>16.5</v>
      </c>
      <c r="R625" s="93">
        <f t="shared" si="67"/>
        <v>1.375</v>
      </c>
      <c r="S625" s="93">
        <f t="shared" si="63"/>
        <v>17.875</v>
      </c>
      <c r="T625" s="93">
        <f t="shared" si="64"/>
        <v>147.125</v>
      </c>
    </row>
    <row r="626" spans="1:20">
      <c r="A626" s="83" t="s">
        <v>93</v>
      </c>
      <c r="B626" s="65">
        <v>1567</v>
      </c>
      <c r="C626" s="65">
        <v>1</v>
      </c>
      <c r="D626" s="42" t="s">
        <v>616</v>
      </c>
      <c r="G626" s="106">
        <v>42693</v>
      </c>
      <c r="H626" s="65">
        <v>64672</v>
      </c>
      <c r="I626" s="64">
        <v>165</v>
      </c>
      <c r="J626" s="71" t="s">
        <v>587</v>
      </c>
      <c r="K626" s="58"/>
      <c r="L626" s="42" t="s">
        <v>1862</v>
      </c>
      <c r="M626" s="92">
        <v>0.1</v>
      </c>
      <c r="N626" s="93">
        <v>12</v>
      </c>
      <c r="O626" s="93">
        <v>1</v>
      </c>
      <c r="P626" s="93">
        <f t="shared" si="65"/>
        <v>1.375</v>
      </c>
      <c r="Q626" s="93">
        <f t="shared" si="66"/>
        <v>16.5</v>
      </c>
      <c r="R626" s="93">
        <f t="shared" si="67"/>
        <v>1.375</v>
      </c>
      <c r="S626" s="93">
        <f t="shared" si="63"/>
        <v>17.875</v>
      </c>
      <c r="T626" s="93">
        <f t="shared" si="64"/>
        <v>147.125</v>
      </c>
    </row>
    <row r="627" spans="1:20">
      <c r="A627" s="83" t="s">
        <v>93</v>
      </c>
      <c r="B627" s="65">
        <v>1568</v>
      </c>
      <c r="C627" s="65">
        <v>1</v>
      </c>
      <c r="D627" s="42" t="s">
        <v>617</v>
      </c>
      <c r="G627" s="106">
        <v>42693</v>
      </c>
      <c r="H627" s="65">
        <v>64672</v>
      </c>
      <c r="I627" s="64">
        <v>465</v>
      </c>
      <c r="J627" s="71" t="s">
        <v>587</v>
      </c>
      <c r="K627" s="58"/>
      <c r="L627" s="42" t="s">
        <v>1862</v>
      </c>
      <c r="M627" s="92">
        <v>0.1</v>
      </c>
      <c r="N627" s="93">
        <v>12</v>
      </c>
      <c r="O627" s="93">
        <v>1</v>
      </c>
      <c r="P627" s="93">
        <f t="shared" si="65"/>
        <v>3.875</v>
      </c>
      <c r="Q627" s="93">
        <f t="shared" si="66"/>
        <v>46.5</v>
      </c>
      <c r="R627" s="93">
        <f t="shared" si="67"/>
        <v>3.875</v>
      </c>
      <c r="S627" s="93">
        <f t="shared" si="63"/>
        <v>50.375</v>
      </c>
      <c r="T627" s="93">
        <f t="shared" si="64"/>
        <v>414.625</v>
      </c>
    </row>
    <row r="628" spans="1:20">
      <c r="A628" s="83" t="s">
        <v>93</v>
      </c>
      <c r="B628" s="65">
        <v>1569</v>
      </c>
      <c r="C628" s="65">
        <v>1</v>
      </c>
      <c r="D628" s="42" t="s">
        <v>618</v>
      </c>
      <c r="G628" s="106">
        <v>42693</v>
      </c>
      <c r="H628" s="65">
        <v>64672</v>
      </c>
      <c r="I628" s="64">
        <v>40</v>
      </c>
      <c r="J628" s="71" t="s">
        <v>587</v>
      </c>
      <c r="K628" s="58"/>
      <c r="L628" s="42" t="s">
        <v>1862</v>
      </c>
      <c r="M628" s="92">
        <v>0.1</v>
      </c>
      <c r="N628" s="93">
        <v>12</v>
      </c>
      <c r="O628" s="93">
        <v>1</v>
      </c>
      <c r="P628" s="93">
        <f t="shared" si="65"/>
        <v>0.33333333333333331</v>
      </c>
      <c r="Q628" s="93">
        <f t="shared" si="66"/>
        <v>4</v>
      </c>
      <c r="R628" s="93">
        <f t="shared" si="67"/>
        <v>0.33333333333333331</v>
      </c>
      <c r="S628" s="93">
        <f t="shared" si="63"/>
        <v>4.333333333333333</v>
      </c>
      <c r="T628" s="93">
        <f t="shared" si="64"/>
        <v>35.666666666666664</v>
      </c>
    </row>
    <row r="629" spans="1:20">
      <c r="A629" s="83" t="s">
        <v>93</v>
      </c>
      <c r="B629" s="65">
        <v>1570</v>
      </c>
      <c r="C629" s="65">
        <v>1</v>
      </c>
      <c r="D629" s="42" t="s">
        <v>618</v>
      </c>
      <c r="G629" s="106">
        <v>42693</v>
      </c>
      <c r="H629" s="65">
        <v>64672</v>
      </c>
      <c r="I629" s="64">
        <v>40</v>
      </c>
      <c r="J629" s="71" t="s">
        <v>587</v>
      </c>
      <c r="K629" s="58"/>
      <c r="L629" s="42" t="s">
        <v>1862</v>
      </c>
      <c r="M629" s="92">
        <v>0.1</v>
      </c>
      <c r="N629" s="93">
        <v>12</v>
      </c>
      <c r="O629" s="93">
        <v>1</v>
      </c>
      <c r="P629" s="93">
        <f t="shared" si="65"/>
        <v>0.33333333333333331</v>
      </c>
      <c r="Q629" s="93">
        <f t="shared" si="66"/>
        <v>4</v>
      </c>
      <c r="R629" s="93">
        <f t="shared" si="67"/>
        <v>0.33333333333333331</v>
      </c>
      <c r="S629" s="93">
        <f t="shared" si="63"/>
        <v>4.333333333333333</v>
      </c>
      <c r="T629" s="93">
        <f t="shared" si="64"/>
        <v>35.666666666666664</v>
      </c>
    </row>
    <row r="630" spans="1:20">
      <c r="A630" s="83" t="s">
        <v>93</v>
      </c>
      <c r="B630" s="65">
        <v>1571</v>
      </c>
      <c r="C630" s="65">
        <v>1</v>
      </c>
      <c r="D630" s="42" t="s">
        <v>618</v>
      </c>
      <c r="G630" s="106">
        <v>42693</v>
      </c>
      <c r="H630" s="65">
        <v>64672</v>
      </c>
      <c r="I630" s="64">
        <v>40</v>
      </c>
      <c r="J630" s="71" t="s">
        <v>587</v>
      </c>
      <c r="K630" s="58"/>
      <c r="L630" s="42" t="s">
        <v>1862</v>
      </c>
      <c r="M630" s="92">
        <v>0.1</v>
      </c>
      <c r="N630" s="93">
        <v>12</v>
      </c>
      <c r="O630" s="93">
        <v>1</v>
      </c>
      <c r="P630" s="93">
        <f t="shared" si="65"/>
        <v>0.33333333333333331</v>
      </c>
      <c r="Q630" s="93">
        <f t="shared" si="66"/>
        <v>4</v>
      </c>
      <c r="R630" s="93">
        <f t="shared" si="67"/>
        <v>0.33333333333333331</v>
      </c>
      <c r="S630" s="93">
        <f t="shared" si="63"/>
        <v>4.333333333333333</v>
      </c>
      <c r="T630" s="93">
        <f t="shared" si="64"/>
        <v>35.666666666666664</v>
      </c>
    </row>
    <row r="631" spans="1:20">
      <c r="A631" s="83" t="s">
        <v>93</v>
      </c>
      <c r="B631" s="65">
        <v>1572</v>
      </c>
      <c r="C631" s="65">
        <v>1</v>
      </c>
      <c r="D631" s="42" t="s">
        <v>618</v>
      </c>
      <c r="G631" s="106">
        <v>42693</v>
      </c>
      <c r="H631" s="65">
        <v>64672</v>
      </c>
      <c r="I631" s="64">
        <v>40</v>
      </c>
      <c r="J631" s="71" t="s">
        <v>587</v>
      </c>
      <c r="K631" s="58"/>
      <c r="L631" s="42" t="s">
        <v>1862</v>
      </c>
      <c r="M631" s="92">
        <v>0.1</v>
      </c>
      <c r="N631" s="93">
        <v>12</v>
      </c>
      <c r="O631" s="93">
        <v>1</v>
      </c>
      <c r="P631" s="93">
        <f t="shared" si="65"/>
        <v>0.33333333333333331</v>
      </c>
      <c r="Q631" s="93">
        <f t="shared" si="66"/>
        <v>4</v>
      </c>
      <c r="R631" s="93">
        <f t="shared" si="67"/>
        <v>0.33333333333333331</v>
      </c>
      <c r="S631" s="93">
        <f t="shared" si="63"/>
        <v>4.333333333333333</v>
      </c>
      <c r="T631" s="93">
        <f t="shared" si="64"/>
        <v>35.666666666666664</v>
      </c>
    </row>
    <row r="632" spans="1:20">
      <c r="A632" s="83" t="s">
        <v>93</v>
      </c>
      <c r="B632" s="65">
        <v>1573</v>
      </c>
      <c r="C632" s="65">
        <v>1</v>
      </c>
      <c r="D632" s="42" t="s">
        <v>619</v>
      </c>
      <c r="G632" s="106">
        <v>42693</v>
      </c>
      <c r="H632" s="65">
        <v>64672</v>
      </c>
      <c r="I632" s="64">
        <v>69</v>
      </c>
      <c r="J632" s="71" t="s">
        <v>587</v>
      </c>
      <c r="K632" s="58"/>
      <c r="L632" s="42" t="s">
        <v>1862</v>
      </c>
      <c r="M632" s="92">
        <v>0.1</v>
      </c>
      <c r="N632" s="93">
        <v>12</v>
      </c>
      <c r="O632" s="93">
        <v>1</v>
      </c>
      <c r="P632" s="93">
        <f t="shared" si="65"/>
        <v>0.57500000000000007</v>
      </c>
      <c r="Q632" s="93">
        <f t="shared" si="66"/>
        <v>6.9</v>
      </c>
      <c r="R632" s="93">
        <f t="shared" si="67"/>
        <v>0.57500000000000007</v>
      </c>
      <c r="S632" s="93">
        <f t="shared" si="63"/>
        <v>7.4750000000000005</v>
      </c>
      <c r="T632" s="93">
        <f t="shared" si="64"/>
        <v>61.524999999999999</v>
      </c>
    </row>
    <row r="633" spans="1:20">
      <c r="A633" s="83" t="s">
        <v>93</v>
      </c>
      <c r="B633" s="65">
        <v>1574</v>
      </c>
      <c r="C633" s="65">
        <v>1</v>
      </c>
      <c r="D633" s="42" t="s">
        <v>620</v>
      </c>
      <c r="G633" s="106">
        <v>42693</v>
      </c>
      <c r="H633" s="65">
        <v>64672</v>
      </c>
      <c r="I633" s="64">
        <v>725</v>
      </c>
      <c r="J633" s="71" t="s">
        <v>587</v>
      </c>
      <c r="K633" s="58"/>
      <c r="L633" s="42" t="s">
        <v>1862</v>
      </c>
      <c r="M633" s="92">
        <v>0.1</v>
      </c>
      <c r="N633" s="93">
        <v>12</v>
      </c>
      <c r="O633" s="93">
        <v>1</v>
      </c>
      <c r="P633" s="93">
        <f t="shared" si="65"/>
        <v>6.041666666666667</v>
      </c>
      <c r="Q633" s="93">
        <f t="shared" si="66"/>
        <v>72.5</v>
      </c>
      <c r="R633" s="93">
        <f t="shared" si="67"/>
        <v>6.041666666666667</v>
      </c>
      <c r="S633" s="93">
        <f t="shared" si="63"/>
        <v>78.541666666666671</v>
      </c>
      <c r="T633" s="93">
        <f t="shared" si="64"/>
        <v>646.45833333333337</v>
      </c>
    </row>
    <row r="634" spans="1:20">
      <c r="A634" s="83" t="s">
        <v>93</v>
      </c>
      <c r="B634" s="65">
        <v>1575</v>
      </c>
      <c r="C634" s="65">
        <v>1</v>
      </c>
      <c r="D634" s="42" t="s">
        <v>621</v>
      </c>
      <c r="G634" s="106">
        <v>42693</v>
      </c>
      <c r="H634" s="65">
        <v>64672</v>
      </c>
      <c r="I634" s="64">
        <v>1150</v>
      </c>
      <c r="J634" s="71" t="s">
        <v>587</v>
      </c>
      <c r="K634" s="58"/>
      <c r="L634" s="42" t="s">
        <v>1862</v>
      </c>
      <c r="M634" s="92">
        <v>0.1</v>
      </c>
      <c r="N634" s="93">
        <v>12</v>
      </c>
      <c r="O634" s="93">
        <v>1</v>
      </c>
      <c r="P634" s="93">
        <f t="shared" si="65"/>
        <v>9.5833333333333339</v>
      </c>
      <c r="Q634" s="93">
        <f t="shared" si="66"/>
        <v>115</v>
      </c>
      <c r="R634" s="93">
        <f t="shared" si="67"/>
        <v>9.5833333333333339</v>
      </c>
      <c r="S634" s="93">
        <f t="shared" si="63"/>
        <v>124.58333333333333</v>
      </c>
      <c r="T634" s="93">
        <f t="shared" si="64"/>
        <v>1025.4166666666667</v>
      </c>
    </row>
    <row r="635" spans="1:20">
      <c r="A635" s="83" t="s">
        <v>93</v>
      </c>
      <c r="B635" s="65">
        <v>1576</v>
      </c>
      <c r="C635" s="65">
        <v>1</v>
      </c>
      <c r="D635" s="42" t="s">
        <v>622</v>
      </c>
      <c r="G635" s="106">
        <v>42739</v>
      </c>
      <c r="H635" s="65" t="s">
        <v>623</v>
      </c>
      <c r="I635" s="64">
        <v>9594.99</v>
      </c>
      <c r="J635" s="71" t="s">
        <v>440</v>
      </c>
      <c r="K635" s="58"/>
      <c r="L635" s="42" t="s">
        <v>1862</v>
      </c>
      <c r="M635" s="92">
        <v>0.1</v>
      </c>
      <c r="N635" s="93">
        <v>12</v>
      </c>
      <c r="O635" s="93">
        <v>0</v>
      </c>
      <c r="P635" s="93">
        <f t="shared" si="65"/>
        <v>79.958250000000007</v>
      </c>
      <c r="Q635" s="93">
        <f t="shared" si="66"/>
        <v>959.49900000000002</v>
      </c>
      <c r="R635" s="93">
        <f t="shared" si="67"/>
        <v>0</v>
      </c>
      <c r="S635" s="93">
        <f t="shared" si="63"/>
        <v>959.49900000000002</v>
      </c>
      <c r="T635" s="93">
        <f t="shared" si="64"/>
        <v>8635.491</v>
      </c>
    </row>
    <row r="636" spans="1:20">
      <c r="A636" s="83" t="s">
        <v>93</v>
      </c>
      <c r="B636" s="65">
        <v>1577</v>
      </c>
      <c r="C636" s="65">
        <v>1</v>
      </c>
      <c r="D636" s="42" t="s">
        <v>624</v>
      </c>
      <c r="G636" s="106">
        <v>42739</v>
      </c>
      <c r="H636" s="65" t="s">
        <v>623</v>
      </c>
      <c r="I636" s="64">
        <v>8495</v>
      </c>
      <c r="J636" s="71" t="s">
        <v>440</v>
      </c>
      <c r="K636" s="58"/>
      <c r="L636" s="42" t="s">
        <v>1862</v>
      </c>
      <c r="M636" s="92">
        <v>0.1</v>
      </c>
      <c r="N636" s="93">
        <v>12</v>
      </c>
      <c r="O636" s="93">
        <v>0</v>
      </c>
      <c r="P636" s="93">
        <f t="shared" si="65"/>
        <v>70.791666666666671</v>
      </c>
      <c r="Q636" s="93">
        <f t="shared" si="66"/>
        <v>849.5</v>
      </c>
      <c r="R636" s="93">
        <f t="shared" si="67"/>
        <v>0</v>
      </c>
      <c r="S636" s="93">
        <f t="shared" si="63"/>
        <v>849.5</v>
      </c>
      <c r="T636" s="93">
        <f t="shared" si="64"/>
        <v>7645.5</v>
      </c>
    </row>
    <row r="637" spans="1:20">
      <c r="A637" s="83" t="s">
        <v>93</v>
      </c>
      <c r="B637" s="65">
        <v>1578</v>
      </c>
      <c r="C637" s="65">
        <v>1</v>
      </c>
      <c r="D637" s="42" t="s">
        <v>625</v>
      </c>
      <c r="G637" s="106">
        <v>42739</v>
      </c>
      <c r="H637" s="65" t="s">
        <v>623</v>
      </c>
      <c r="I637" s="64">
        <v>4850</v>
      </c>
      <c r="J637" s="71" t="s">
        <v>440</v>
      </c>
      <c r="K637" s="58"/>
      <c r="L637" s="42" t="s">
        <v>1862</v>
      </c>
      <c r="M637" s="92">
        <v>0.1</v>
      </c>
      <c r="N637" s="93">
        <v>12</v>
      </c>
      <c r="O637" s="93">
        <v>0</v>
      </c>
      <c r="P637" s="93">
        <f t="shared" si="65"/>
        <v>40.416666666666664</v>
      </c>
      <c r="Q637" s="93">
        <f t="shared" si="66"/>
        <v>485</v>
      </c>
      <c r="R637" s="93">
        <f t="shared" si="67"/>
        <v>0</v>
      </c>
      <c r="S637" s="93">
        <f t="shared" si="63"/>
        <v>485</v>
      </c>
      <c r="T637" s="93">
        <f t="shared" si="64"/>
        <v>4365</v>
      </c>
    </row>
    <row r="638" spans="1:20">
      <c r="A638" s="83" t="s">
        <v>93</v>
      </c>
      <c r="B638" s="65">
        <v>1579</v>
      </c>
      <c r="C638" s="65">
        <v>1</v>
      </c>
      <c r="D638" s="42" t="s">
        <v>626</v>
      </c>
      <c r="G638" s="106">
        <v>42739</v>
      </c>
      <c r="H638" s="65" t="s">
        <v>623</v>
      </c>
      <c r="I638" s="64">
        <v>10995</v>
      </c>
      <c r="J638" s="71" t="s">
        <v>440</v>
      </c>
      <c r="K638" s="58"/>
      <c r="L638" s="42" t="s">
        <v>1862</v>
      </c>
      <c r="M638" s="92">
        <v>0.1</v>
      </c>
      <c r="N638" s="93">
        <v>12</v>
      </c>
      <c r="O638" s="93">
        <v>0</v>
      </c>
      <c r="P638" s="93">
        <f t="shared" si="65"/>
        <v>91.625</v>
      </c>
      <c r="Q638" s="93">
        <f t="shared" si="66"/>
        <v>1099.5</v>
      </c>
      <c r="R638" s="93">
        <f t="shared" si="67"/>
        <v>0</v>
      </c>
      <c r="S638" s="93">
        <f t="shared" si="63"/>
        <v>1099.5</v>
      </c>
      <c r="T638" s="93">
        <f t="shared" si="64"/>
        <v>9895.5</v>
      </c>
    </row>
    <row r="639" spans="1:20">
      <c r="A639" s="83" t="s">
        <v>93</v>
      </c>
      <c r="B639" s="65">
        <v>1580</v>
      </c>
      <c r="C639" s="65">
        <v>1</v>
      </c>
      <c r="D639" s="42" t="s">
        <v>627</v>
      </c>
      <c r="G639" s="106">
        <v>42740</v>
      </c>
      <c r="H639" s="65" t="s">
        <v>628</v>
      </c>
      <c r="I639" s="64">
        <v>3468.76</v>
      </c>
      <c r="J639" s="71" t="s">
        <v>629</v>
      </c>
      <c r="K639" s="58"/>
      <c r="L639" s="42" t="s">
        <v>1862</v>
      </c>
      <c r="M639" s="92">
        <v>0.1</v>
      </c>
      <c r="N639" s="93">
        <v>12</v>
      </c>
      <c r="O639" s="93">
        <v>0</v>
      </c>
      <c r="P639" s="93">
        <f t="shared" si="65"/>
        <v>28.906333333333336</v>
      </c>
      <c r="Q639" s="93">
        <f t="shared" si="66"/>
        <v>346.87600000000003</v>
      </c>
      <c r="R639" s="93">
        <f t="shared" si="67"/>
        <v>0</v>
      </c>
      <c r="S639" s="93">
        <f t="shared" si="63"/>
        <v>346.87600000000003</v>
      </c>
      <c r="T639" s="93">
        <f t="shared" si="64"/>
        <v>3121.884</v>
      </c>
    </row>
    <row r="640" spans="1:20">
      <c r="A640" s="83" t="s">
        <v>93</v>
      </c>
      <c r="B640" s="65">
        <v>1581</v>
      </c>
      <c r="C640" s="65">
        <v>1</v>
      </c>
      <c r="D640" s="42" t="s">
        <v>630</v>
      </c>
      <c r="G640" s="106">
        <v>42751</v>
      </c>
      <c r="H640" s="65" t="s">
        <v>633</v>
      </c>
      <c r="I640" s="64">
        <v>3981.51</v>
      </c>
      <c r="J640" s="71" t="s">
        <v>634</v>
      </c>
      <c r="K640" s="58"/>
      <c r="L640" s="42" t="s">
        <v>1862</v>
      </c>
      <c r="M640" s="92">
        <v>0.1</v>
      </c>
      <c r="N640" s="93">
        <v>12</v>
      </c>
      <c r="O640" s="93">
        <v>0</v>
      </c>
      <c r="P640" s="93">
        <f t="shared" si="65"/>
        <v>33.179250000000003</v>
      </c>
      <c r="Q640" s="93">
        <f t="shared" si="66"/>
        <v>398.15100000000007</v>
      </c>
      <c r="R640" s="93">
        <f t="shared" si="67"/>
        <v>0</v>
      </c>
      <c r="S640" s="93">
        <f t="shared" si="63"/>
        <v>398.15100000000007</v>
      </c>
      <c r="T640" s="93">
        <f t="shared" si="64"/>
        <v>3583.3590000000004</v>
      </c>
    </row>
    <row r="641" spans="1:20">
      <c r="A641" s="83" t="s">
        <v>93</v>
      </c>
      <c r="B641" s="65">
        <v>1582</v>
      </c>
      <c r="C641" s="65">
        <v>1</v>
      </c>
      <c r="D641" s="42" t="s">
        <v>631</v>
      </c>
      <c r="G641" s="106">
        <v>42751</v>
      </c>
      <c r="H641" s="65" t="s">
        <v>633</v>
      </c>
      <c r="I641" s="117">
        <v>4966.55</v>
      </c>
      <c r="J641" s="71" t="s">
        <v>634</v>
      </c>
      <c r="K641" s="58"/>
      <c r="L641" s="42" t="s">
        <v>1862</v>
      </c>
      <c r="M641" s="92">
        <v>0.1</v>
      </c>
      <c r="N641" s="93">
        <v>12</v>
      </c>
      <c r="O641" s="93">
        <v>0</v>
      </c>
      <c r="P641" s="93">
        <f t="shared" si="65"/>
        <v>41.387916666666669</v>
      </c>
      <c r="Q641" s="93">
        <f t="shared" si="66"/>
        <v>496.65500000000003</v>
      </c>
      <c r="R641" s="93">
        <f t="shared" si="67"/>
        <v>0</v>
      </c>
      <c r="S641" s="93">
        <f t="shared" si="63"/>
        <v>496.65500000000003</v>
      </c>
      <c r="T641" s="93">
        <f t="shared" si="64"/>
        <v>4469.8950000000004</v>
      </c>
    </row>
    <row r="642" spans="1:20">
      <c r="A642" s="83" t="s">
        <v>93</v>
      </c>
      <c r="B642" s="65">
        <v>1583</v>
      </c>
      <c r="C642" s="65">
        <v>1</v>
      </c>
      <c r="D642" s="42" t="s">
        <v>632</v>
      </c>
      <c r="G642" s="106">
        <v>42751</v>
      </c>
      <c r="H642" s="65" t="s">
        <v>633</v>
      </c>
      <c r="I642" s="64">
        <v>2923.78</v>
      </c>
      <c r="J642" s="71" t="s">
        <v>634</v>
      </c>
      <c r="K642" s="58"/>
      <c r="L642" s="42" t="s">
        <v>1862</v>
      </c>
      <c r="M642" s="92">
        <v>0.1</v>
      </c>
      <c r="N642" s="93">
        <v>12</v>
      </c>
      <c r="O642" s="93">
        <v>0</v>
      </c>
      <c r="P642" s="93">
        <f t="shared" si="65"/>
        <v>24.364833333333337</v>
      </c>
      <c r="Q642" s="93">
        <f t="shared" si="66"/>
        <v>292.37800000000004</v>
      </c>
      <c r="R642" s="93">
        <f t="shared" si="67"/>
        <v>0</v>
      </c>
      <c r="S642" s="93">
        <f t="shared" si="63"/>
        <v>292.37800000000004</v>
      </c>
      <c r="T642" s="93">
        <f t="shared" si="64"/>
        <v>2631.402</v>
      </c>
    </row>
    <row r="643" spans="1:20">
      <c r="A643" s="83" t="s">
        <v>93</v>
      </c>
      <c r="B643" s="65">
        <v>1584</v>
      </c>
      <c r="C643" s="65">
        <v>1</v>
      </c>
      <c r="D643" s="42" t="s">
        <v>635</v>
      </c>
      <c r="F643" s="58">
        <v>1058</v>
      </c>
      <c r="G643" s="106">
        <v>42746</v>
      </c>
      <c r="H643" s="65">
        <v>38371</v>
      </c>
      <c r="I643" s="64">
        <v>316.68</v>
      </c>
      <c r="J643" s="71" t="s">
        <v>431</v>
      </c>
      <c r="K643" s="58"/>
      <c r="L643" s="42" t="s">
        <v>1862</v>
      </c>
      <c r="M643" s="92">
        <v>0.1</v>
      </c>
      <c r="N643" s="93">
        <v>12</v>
      </c>
      <c r="O643" s="93">
        <v>0</v>
      </c>
      <c r="P643" s="93">
        <f t="shared" si="65"/>
        <v>2.6390000000000002</v>
      </c>
      <c r="Q643" s="93">
        <f t="shared" si="66"/>
        <v>31.668000000000003</v>
      </c>
      <c r="R643" s="93">
        <f t="shared" si="67"/>
        <v>0</v>
      </c>
      <c r="S643" s="93">
        <f t="shared" si="63"/>
        <v>31.668000000000003</v>
      </c>
      <c r="T643" s="93">
        <f t="shared" si="64"/>
        <v>285.012</v>
      </c>
    </row>
    <row r="644" spans="1:20">
      <c r="A644" s="83" t="s">
        <v>93</v>
      </c>
      <c r="B644" s="65">
        <v>1585</v>
      </c>
      <c r="C644" s="65">
        <v>1</v>
      </c>
      <c r="D644" s="42" t="s">
        <v>635</v>
      </c>
      <c r="F644" s="58">
        <v>1058</v>
      </c>
      <c r="G644" s="106">
        <v>42746</v>
      </c>
      <c r="H644" s="65">
        <v>38371</v>
      </c>
      <c r="I644" s="64">
        <v>316.68</v>
      </c>
      <c r="J644" s="71" t="s">
        <v>431</v>
      </c>
      <c r="K644" s="58"/>
      <c r="L644" s="42" t="s">
        <v>1862</v>
      </c>
      <c r="M644" s="92">
        <v>0.1</v>
      </c>
      <c r="N644" s="93">
        <v>12</v>
      </c>
      <c r="O644" s="93">
        <v>0</v>
      </c>
      <c r="P644" s="93">
        <f t="shared" si="65"/>
        <v>2.6390000000000002</v>
      </c>
      <c r="Q644" s="93">
        <f t="shared" si="66"/>
        <v>31.668000000000003</v>
      </c>
      <c r="R644" s="93">
        <f t="shared" si="67"/>
        <v>0</v>
      </c>
      <c r="S644" s="93">
        <f t="shared" si="63"/>
        <v>31.668000000000003</v>
      </c>
      <c r="T644" s="93">
        <f t="shared" si="64"/>
        <v>285.012</v>
      </c>
    </row>
    <row r="645" spans="1:20">
      <c r="A645" s="83" t="s">
        <v>93</v>
      </c>
      <c r="B645" s="65">
        <v>1586</v>
      </c>
      <c r="C645" s="65">
        <v>1</v>
      </c>
      <c r="D645" s="42" t="s">
        <v>635</v>
      </c>
      <c r="F645" s="58">
        <v>1058</v>
      </c>
      <c r="G645" s="106">
        <v>42746</v>
      </c>
      <c r="H645" s="65">
        <v>38371</v>
      </c>
      <c r="I645" s="64">
        <v>316.68</v>
      </c>
      <c r="J645" s="71" t="s">
        <v>431</v>
      </c>
      <c r="K645" s="58"/>
      <c r="L645" s="42" t="s">
        <v>1862</v>
      </c>
      <c r="M645" s="92">
        <v>0.1</v>
      </c>
      <c r="N645" s="93">
        <v>12</v>
      </c>
      <c r="O645" s="93">
        <v>0</v>
      </c>
      <c r="P645" s="93">
        <f t="shared" si="65"/>
        <v>2.6390000000000002</v>
      </c>
      <c r="Q645" s="93">
        <f t="shared" si="66"/>
        <v>31.668000000000003</v>
      </c>
      <c r="R645" s="93">
        <f t="shared" si="67"/>
        <v>0</v>
      </c>
      <c r="S645" s="93">
        <f t="shared" si="63"/>
        <v>31.668000000000003</v>
      </c>
      <c r="T645" s="93">
        <f t="shared" si="64"/>
        <v>285.012</v>
      </c>
    </row>
    <row r="646" spans="1:20">
      <c r="A646" s="83" t="s">
        <v>93</v>
      </c>
      <c r="B646" s="65">
        <v>1587</v>
      </c>
      <c r="C646" s="65">
        <v>1</v>
      </c>
      <c r="D646" s="42" t="s">
        <v>636</v>
      </c>
      <c r="E646" s="58">
        <v>11102020</v>
      </c>
      <c r="G646" s="106">
        <v>42682</v>
      </c>
      <c r="H646" s="65" t="s">
        <v>637</v>
      </c>
      <c r="I646" s="64">
        <v>4182.62</v>
      </c>
      <c r="J646" s="71" t="s">
        <v>629</v>
      </c>
      <c r="K646" s="58"/>
      <c r="L646" s="42" t="s">
        <v>1862</v>
      </c>
      <c r="M646" s="92">
        <v>0.1</v>
      </c>
      <c r="N646" s="93">
        <v>12</v>
      </c>
      <c r="O646" s="93">
        <v>1</v>
      </c>
      <c r="P646" s="93">
        <f t="shared" si="65"/>
        <v>34.855166666666669</v>
      </c>
      <c r="Q646" s="93">
        <f t="shared" si="66"/>
        <v>418.26200000000006</v>
      </c>
      <c r="R646" s="93">
        <f t="shared" si="67"/>
        <v>34.855166666666669</v>
      </c>
      <c r="S646" s="93">
        <f t="shared" si="63"/>
        <v>453.11716666666672</v>
      </c>
      <c r="T646" s="93">
        <f t="shared" si="64"/>
        <v>3729.502833333333</v>
      </c>
    </row>
    <row r="647" spans="1:20">
      <c r="A647" s="83" t="s">
        <v>93</v>
      </c>
      <c r="B647" s="65">
        <v>1588</v>
      </c>
      <c r="C647" s="65">
        <v>1</v>
      </c>
      <c r="D647" s="42" t="s">
        <v>638</v>
      </c>
      <c r="G647" s="106">
        <v>42850</v>
      </c>
      <c r="H647" s="65">
        <v>79851</v>
      </c>
      <c r="I647" s="64">
        <v>195</v>
      </c>
      <c r="J647" s="71" t="s">
        <v>587</v>
      </c>
      <c r="K647" s="58"/>
      <c r="L647" s="42" t="s">
        <v>1862</v>
      </c>
      <c r="M647" s="92">
        <v>0.1</v>
      </c>
      <c r="N647" s="93">
        <v>8</v>
      </c>
      <c r="O647" s="93">
        <v>0</v>
      </c>
      <c r="P647" s="93">
        <f t="shared" si="65"/>
        <v>1.625</v>
      </c>
      <c r="Q647" s="93">
        <f t="shared" si="66"/>
        <v>13</v>
      </c>
      <c r="R647" s="93">
        <f t="shared" si="67"/>
        <v>0</v>
      </c>
      <c r="S647" s="93">
        <f t="shared" si="63"/>
        <v>13</v>
      </c>
      <c r="T647" s="93">
        <f t="shared" si="64"/>
        <v>182</v>
      </c>
    </row>
    <row r="648" spans="1:20">
      <c r="A648" s="83" t="s">
        <v>93</v>
      </c>
      <c r="B648" s="65">
        <v>1589</v>
      </c>
      <c r="C648" s="65">
        <v>1</v>
      </c>
      <c r="D648" s="42" t="s">
        <v>638</v>
      </c>
      <c r="G648" s="106">
        <v>42850</v>
      </c>
      <c r="H648" s="65">
        <v>79851</v>
      </c>
      <c r="I648" s="64">
        <v>139</v>
      </c>
      <c r="J648" s="71" t="s">
        <v>587</v>
      </c>
      <c r="K648" s="58"/>
      <c r="L648" s="42" t="s">
        <v>1862</v>
      </c>
      <c r="M648" s="92">
        <v>0.1</v>
      </c>
      <c r="N648" s="93">
        <v>8</v>
      </c>
      <c r="O648" s="93">
        <v>0</v>
      </c>
      <c r="P648" s="93">
        <f t="shared" si="65"/>
        <v>1.1583333333333334</v>
      </c>
      <c r="Q648" s="93">
        <f t="shared" si="66"/>
        <v>9.2666666666666675</v>
      </c>
      <c r="R648" s="93">
        <f t="shared" si="67"/>
        <v>0</v>
      </c>
      <c r="S648" s="93">
        <f t="shared" si="63"/>
        <v>9.2666666666666675</v>
      </c>
      <c r="T648" s="93">
        <f t="shared" si="64"/>
        <v>129.73333333333332</v>
      </c>
    </row>
    <row r="649" spans="1:20">
      <c r="A649" s="83" t="s">
        <v>93</v>
      </c>
      <c r="B649" s="65">
        <v>1590</v>
      </c>
      <c r="C649" s="65">
        <v>1</v>
      </c>
      <c r="D649" s="42" t="s">
        <v>613</v>
      </c>
      <c r="G649" s="106">
        <v>42850</v>
      </c>
      <c r="H649" s="65">
        <v>79851</v>
      </c>
      <c r="I649" s="64">
        <v>149</v>
      </c>
      <c r="J649" s="71" t="s">
        <v>587</v>
      </c>
      <c r="K649" s="58"/>
      <c r="L649" s="42" t="s">
        <v>1862</v>
      </c>
      <c r="M649" s="92">
        <v>0.1</v>
      </c>
      <c r="N649" s="93">
        <v>8</v>
      </c>
      <c r="O649" s="93">
        <v>0</v>
      </c>
      <c r="P649" s="93">
        <f t="shared" si="65"/>
        <v>1.2416666666666667</v>
      </c>
      <c r="Q649" s="93">
        <f t="shared" si="66"/>
        <v>9.9333333333333336</v>
      </c>
      <c r="R649" s="93">
        <f t="shared" si="67"/>
        <v>0</v>
      </c>
      <c r="S649" s="93">
        <f t="shared" si="63"/>
        <v>9.9333333333333336</v>
      </c>
      <c r="T649" s="93">
        <f t="shared" si="64"/>
        <v>139.06666666666666</v>
      </c>
    </row>
    <row r="650" spans="1:20" ht="12" hidden="1" customHeight="1">
      <c r="A650" s="83" t="s">
        <v>93</v>
      </c>
      <c r="B650" s="65">
        <v>1591</v>
      </c>
      <c r="C650" s="65">
        <v>1</v>
      </c>
      <c r="D650" s="42" t="s">
        <v>613</v>
      </c>
      <c r="G650" s="106"/>
      <c r="H650" s="65"/>
      <c r="K650" s="58"/>
      <c r="M650" s="92">
        <v>0.1</v>
      </c>
      <c r="N650" s="93">
        <v>12</v>
      </c>
      <c r="O650" s="93">
        <v>0</v>
      </c>
      <c r="P650" s="93">
        <f t="shared" si="65"/>
        <v>0</v>
      </c>
      <c r="Q650" s="93">
        <f t="shared" si="66"/>
        <v>0</v>
      </c>
      <c r="R650" s="93">
        <f t="shared" si="67"/>
        <v>0</v>
      </c>
      <c r="S650" s="93">
        <f t="shared" si="63"/>
        <v>0</v>
      </c>
      <c r="T650" s="93">
        <f t="shared" si="64"/>
        <v>0</v>
      </c>
    </row>
    <row r="651" spans="1:20">
      <c r="A651" s="83" t="s">
        <v>93</v>
      </c>
      <c r="B651" s="65">
        <v>1592</v>
      </c>
      <c r="C651" s="65">
        <v>1</v>
      </c>
      <c r="D651" s="42" t="s">
        <v>639</v>
      </c>
      <c r="E651" s="58">
        <v>11102180</v>
      </c>
      <c r="G651" s="106">
        <v>42775</v>
      </c>
      <c r="H651" s="65"/>
      <c r="I651" s="117">
        <v>13175</v>
      </c>
      <c r="J651" s="71" t="s">
        <v>640</v>
      </c>
      <c r="K651" s="58"/>
      <c r="L651" s="42" t="s">
        <v>1862</v>
      </c>
      <c r="M651" s="92">
        <v>0.1</v>
      </c>
      <c r="N651" s="93">
        <v>10</v>
      </c>
      <c r="O651" s="93">
        <v>0</v>
      </c>
      <c r="P651" s="93">
        <f t="shared" si="65"/>
        <v>109.79166666666667</v>
      </c>
      <c r="Q651" s="93">
        <f t="shared" si="66"/>
        <v>1097.9166666666667</v>
      </c>
      <c r="R651" s="93">
        <f t="shared" si="67"/>
        <v>0</v>
      </c>
      <c r="S651" s="93">
        <f t="shared" si="63"/>
        <v>1097.9166666666667</v>
      </c>
      <c r="T651" s="93">
        <f t="shared" si="64"/>
        <v>12077.083333333334</v>
      </c>
    </row>
    <row r="652" spans="1:20">
      <c r="A652" s="83" t="s">
        <v>93</v>
      </c>
      <c r="B652" s="65">
        <v>1593</v>
      </c>
      <c r="C652" s="65">
        <v>1</v>
      </c>
      <c r="D652" s="42" t="s">
        <v>641</v>
      </c>
      <c r="E652" s="58">
        <v>11102200</v>
      </c>
      <c r="G652" s="106">
        <v>42907</v>
      </c>
      <c r="H652" s="65">
        <v>28803</v>
      </c>
      <c r="I652" s="64">
        <v>1495</v>
      </c>
      <c r="J652" s="71" t="s">
        <v>536</v>
      </c>
      <c r="K652" s="58"/>
      <c r="L652" s="42" t="s">
        <v>1862</v>
      </c>
      <c r="M652" s="92">
        <v>0.1</v>
      </c>
      <c r="N652" s="93">
        <v>6</v>
      </c>
      <c r="O652" s="93">
        <v>0</v>
      </c>
      <c r="P652" s="93">
        <f t="shared" si="65"/>
        <v>12.458333333333334</v>
      </c>
      <c r="Q652" s="93">
        <f t="shared" si="66"/>
        <v>74.75</v>
      </c>
      <c r="R652" s="93">
        <f t="shared" si="67"/>
        <v>0</v>
      </c>
      <c r="S652" s="93">
        <f t="shared" si="63"/>
        <v>74.75</v>
      </c>
      <c r="T652" s="93">
        <f t="shared" si="64"/>
        <v>1420.25</v>
      </c>
    </row>
    <row r="653" spans="1:20">
      <c r="A653" s="83" t="s">
        <v>93</v>
      </c>
      <c r="B653" s="65">
        <v>1594</v>
      </c>
      <c r="C653" s="65">
        <v>1</v>
      </c>
      <c r="D653" s="42" t="s">
        <v>642</v>
      </c>
      <c r="E653" s="58" t="s">
        <v>643</v>
      </c>
      <c r="G653" s="106">
        <v>42818</v>
      </c>
      <c r="H653" s="65">
        <v>2961</v>
      </c>
      <c r="I653" s="64">
        <v>2284.04</v>
      </c>
      <c r="J653" s="71" t="s">
        <v>644</v>
      </c>
      <c r="K653" s="58"/>
      <c r="L653" s="42" t="s">
        <v>1862</v>
      </c>
      <c r="M653" s="92">
        <v>0.1</v>
      </c>
      <c r="N653" s="93">
        <v>9</v>
      </c>
      <c r="O653" s="93">
        <v>0</v>
      </c>
      <c r="P653" s="93">
        <f t="shared" si="65"/>
        <v>19.033666666666665</v>
      </c>
      <c r="Q653" s="93">
        <f t="shared" si="66"/>
        <v>171.303</v>
      </c>
      <c r="R653" s="93">
        <f t="shared" si="67"/>
        <v>0</v>
      </c>
      <c r="S653" s="93">
        <f t="shared" si="63"/>
        <v>171.303</v>
      </c>
      <c r="T653" s="93">
        <f t="shared" si="64"/>
        <v>2112.7370000000001</v>
      </c>
    </row>
    <row r="654" spans="1:20">
      <c r="A654" s="83" t="s">
        <v>93</v>
      </c>
      <c r="B654" s="65">
        <v>1595</v>
      </c>
      <c r="C654" s="65">
        <v>1</v>
      </c>
      <c r="D654" s="42" t="s">
        <v>645</v>
      </c>
      <c r="E654" s="58" t="s">
        <v>643</v>
      </c>
      <c r="G654" s="106">
        <v>42818</v>
      </c>
      <c r="H654" s="65">
        <v>2961</v>
      </c>
      <c r="I654" s="64">
        <v>451.24</v>
      </c>
      <c r="J654" s="71" t="s">
        <v>644</v>
      </c>
      <c r="K654" s="58"/>
      <c r="L654" s="42" t="s">
        <v>1862</v>
      </c>
      <c r="M654" s="92">
        <v>0.1</v>
      </c>
      <c r="N654" s="93">
        <v>9</v>
      </c>
      <c r="O654" s="93">
        <v>0</v>
      </c>
      <c r="P654" s="93">
        <f t="shared" si="65"/>
        <v>3.7603333333333335</v>
      </c>
      <c r="Q654" s="93">
        <f t="shared" si="66"/>
        <v>33.843000000000004</v>
      </c>
      <c r="R654" s="93">
        <f t="shared" si="67"/>
        <v>0</v>
      </c>
      <c r="S654" s="93">
        <f t="shared" si="63"/>
        <v>33.843000000000004</v>
      </c>
      <c r="T654" s="93">
        <f t="shared" si="64"/>
        <v>417.39699999999999</v>
      </c>
    </row>
    <row r="655" spans="1:20">
      <c r="A655" s="83" t="s">
        <v>93</v>
      </c>
      <c r="B655" s="65">
        <v>1596</v>
      </c>
      <c r="C655" s="65">
        <v>1</v>
      </c>
      <c r="D655" s="42" t="s">
        <v>645</v>
      </c>
      <c r="E655" s="58" t="s">
        <v>643</v>
      </c>
      <c r="G655" s="106">
        <v>42818</v>
      </c>
      <c r="H655" s="65">
        <v>2961</v>
      </c>
      <c r="I655" s="64">
        <v>451.24</v>
      </c>
      <c r="J655" s="71" t="s">
        <v>644</v>
      </c>
      <c r="K655" s="58"/>
      <c r="L655" s="42" t="s">
        <v>1862</v>
      </c>
      <c r="M655" s="92">
        <v>0.1</v>
      </c>
      <c r="N655" s="93">
        <v>9</v>
      </c>
      <c r="O655" s="93">
        <v>0</v>
      </c>
      <c r="P655" s="93">
        <f t="shared" si="65"/>
        <v>3.7603333333333335</v>
      </c>
      <c r="Q655" s="93">
        <f t="shared" si="66"/>
        <v>33.843000000000004</v>
      </c>
      <c r="R655" s="93">
        <f t="shared" si="67"/>
        <v>0</v>
      </c>
      <c r="S655" s="93">
        <f t="shared" si="63"/>
        <v>33.843000000000004</v>
      </c>
      <c r="T655" s="93">
        <f t="shared" si="64"/>
        <v>417.39699999999999</v>
      </c>
    </row>
    <row r="656" spans="1:20">
      <c r="A656" s="83" t="s">
        <v>93</v>
      </c>
      <c r="B656" s="65">
        <v>1597</v>
      </c>
      <c r="C656" s="65">
        <v>1</v>
      </c>
      <c r="D656" s="42" t="s">
        <v>645</v>
      </c>
      <c r="E656" s="58" t="s">
        <v>643</v>
      </c>
      <c r="G656" s="106">
        <v>42818</v>
      </c>
      <c r="H656" s="65">
        <v>2961</v>
      </c>
      <c r="I656" s="64">
        <v>451.24</v>
      </c>
      <c r="J656" s="71" t="s">
        <v>644</v>
      </c>
      <c r="K656" s="58"/>
      <c r="L656" s="42" t="s">
        <v>1862</v>
      </c>
      <c r="M656" s="92">
        <v>0.1</v>
      </c>
      <c r="N656" s="93">
        <v>9</v>
      </c>
      <c r="O656" s="93">
        <v>0</v>
      </c>
      <c r="P656" s="93">
        <f t="shared" si="65"/>
        <v>3.7603333333333335</v>
      </c>
      <c r="Q656" s="93">
        <f t="shared" si="66"/>
        <v>33.843000000000004</v>
      </c>
      <c r="R656" s="93">
        <f t="shared" si="67"/>
        <v>0</v>
      </c>
      <c r="S656" s="93">
        <f t="shared" si="63"/>
        <v>33.843000000000004</v>
      </c>
      <c r="T656" s="93">
        <f t="shared" si="64"/>
        <v>417.39699999999999</v>
      </c>
    </row>
    <row r="657" spans="1:20">
      <c r="A657" s="83" t="s">
        <v>93</v>
      </c>
      <c r="B657" s="65">
        <v>1598</v>
      </c>
      <c r="C657" s="65">
        <v>1</v>
      </c>
      <c r="D657" s="42" t="s">
        <v>646</v>
      </c>
      <c r="E657" s="42"/>
      <c r="G657" s="106">
        <v>42919</v>
      </c>
      <c r="H657" s="65">
        <v>72845</v>
      </c>
      <c r="I657" s="64">
        <v>3649.94</v>
      </c>
      <c r="J657" s="58" t="s">
        <v>431</v>
      </c>
      <c r="K657" s="58"/>
      <c r="L657" s="42" t="s">
        <v>1862</v>
      </c>
      <c r="M657" s="92">
        <v>0.1</v>
      </c>
      <c r="N657" s="93">
        <v>5</v>
      </c>
      <c r="O657" s="93">
        <v>0</v>
      </c>
      <c r="P657" s="93">
        <f t="shared" si="65"/>
        <v>30.416166666666669</v>
      </c>
      <c r="Q657" s="93">
        <f t="shared" si="66"/>
        <v>152.08083333333335</v>
      </c>
      <c r="R657" s="93">
        <f t="shared" si="67"/>
        <v>0</v>
      </c>
      <c r="S657" s="93">
        <f t="shared" si="63"/>
        <v>152.08083333333335</v>
      </c>
      <c r="T657" s="93">
        <f t="shared" si="64"/>
        <v>3497.8591666666666</v>
      </c>
    </row>
    <row r="658" spans="1:20">
      <c r="A658" s="83" t="s">
        <v>93</v>
      </c>
      <c r="B658" s="65">
        <v>1599</v>
      </c>
      <c r="C658" s="65">
        <v>1</v>
      </c>
      <c r="D658" s="42" t="s">
        <v>646</v>
      </c>
      <c r="E658" s="42"/>
      <c r="G658" s="106">
        <v>42919</v>
      </c>
      <c r="H658" s="65">
        <v>72845</v>
      </c>
      <c r="I658" s="64">
        <v>3649.94</v>
      </c>
      <c r="J658" s="58" t="s">
        <v>431</v>
      </c>
      <c r="K658" s="58"/>
      <c r="L658" s="42" t="s">
        <v>1862</v>
      </c>
      <c r="M658" s="92">
        <v>0.1</v>
      </c>
      <c r="N658" s="93">
        <v>5</v>
      </c>
      <c r="O658" s="93">
        <v>0</v>
      </c>
      <c r="P658" s="93">
        <f t="shared" si="65"/>
        <v>30.416166666666669</v>
      </c>
      <c r="Q658" s="93">
        <f t="shared" si="66"/>
        <v>152.08083333333335</v>
      </c>
      <c r="R658" s="93">
        <f t="shared" si="67"/>
        <v>0</v>
      </c>
      <c r="S658" s="93">
        <f t="shared" si="63"/>
        <v>152.08083333333335</v>
      </c>
      <c r="T658" s="93">
        <f t="shared" si="64"/>
        <v>3497.8591666666666</v>
      </c>
    </row>
    <row r="659" spans="1:20">
      <c r="A659" s="83" t="s">
        <v>93</v>
      </c>
      <c r="B659" s="65">
        <v>1600</v>
      </c>
      <c r="C659" s="65">
        <v>1</v>
      </c>
      <c r="D659" s="42" t="s">
        <v>646</v>
      </c>
      <c r="E659" s="42"/>
      <c r="G659" s="106">
        <v>42919</v>
      </c>
      <c r="H659" s="65">
        <v>72845</v>
      </c>
      <c r="I659" s="64">
        <v>3649.94</v>
      </c>
      <c r="J659" s="58" t="s">
        <v>431</v>
      </c>
      <c r="K659" s="58"/>
      <c r="L659" s="42" t="s">
        <v>1862</v>
      </c>
      <c r="M659" s="92">
        <v>0.1</v>
      </c>
      <c r="N659" s="93">
        <v>5</v>
      </c>
      <c r="O659" s="93">
        <v>0</v>
      </c>
      <c r="P659" s="93">
        <f t="shared" si="65"/>
        <v>30.416166666666669</v>
      </c>
      <c r="Q659" s="93">
        <f t="shared" si="66"/>
        <v>152.08083333333335</v>
      </c>
      <c r="R659" s="93">
        <f t="shared" si="67"/>
        <v>0</v>
      </c>
      <c r="S659" s="93">
        <f t="shared" si="63"/>
        <v>152.08083333333335</v>
      </c>
      <c r="T659" s="93">
        <f t="shared" si="64"/>
        <v>3497.8591666666666</v>
      </c>
    </row>
    <row r="660" spans="1:20">
      <c r="A660" s="83" t="s">
        <v>93</v>
      </c>
      <c r="B660" s="65">
        <v>1601</v>
      </c>
      <c r="C660" s="65">
        <v>1</v>
      </c>
      <c r="D660" s="42" t="s">
        <v>648</v>
      </c>
      <c r="F660" s="58" t="s">
        <v>647</v>
      </c>
      <c r="G660" s="106">
        <v>42979</v>
      </c>
      <c r="H660" s="65">
        <v>45460</v>
      </c>
      <c r="I660" s="64">
        <v>3250</v>
      </c>
      <c r="J660" s="71" t="s">
        <v>554</v>
      </c>
      <c r="K660" s="58"/>
      <c r="L660" s="42" t="s">
        <v>1862</v>
      </c>
      <c r="M660" s="92">
        <v>0.1</v>
      </c>
      <c r="N660" s="93">
        <v>3</v>
      </c>
      <c r="O660" s="93">
        <v>0</v>
      </c>
      <c r="P660" s="93">
        <f t="shared" si="65"/>
        <v>27.083333333333332</v>
      </c>
      <c r="Q660" s="93">
        <f t="shared" si="66"/>
        <v>81.25</v>
      </c>
      <c r="R660" s="93">
        <f t="shared" si="67"/>
        <v>0</v>
      </c>
      <c r="S660" s="93">
        <f t="shared" si="63"/>
        <v>81.25</v>
      </c>
      <c r="T660" s="93">
        <f t="shared" si="64"/>
        <v>3168.75</v>
      </c>
    </row>
    <row r="661" spans="1:20">
      <c r="A661" s="65" t="s">
        <v>93</v>
      </c>
      <c r="B661" s="83">
        <v>1602</v>
      </c>
      <c r="C661" s="83">
        <v>1</v>
      </c>
      <c r="D661" s="87" t="s">
        <v>649</v>
      </c>
      <c r="F661" s="58">
        <v>1221</v>
      </c>
      <c r="G661" s="106">
        <v>42985</v>
      </c>
      <c r="H661" s="65">
        <v>4620</v>
      </c>
      <c r="I661" s="64">
        <v>2146</v>
      </c>
      <c r="J661" s="71" t="s">
        <v>464</v>
      </c>
      <c r="K661" s="58"/>
      <c r="L661" s="42" t="s">
        <v>1862</v>
      </c>
      <c r="M661" s="92">
        <v>0.1</v>
      </c>
      <c r="N661" s="93">
        <v>3</v>
      </c>
      <c r="O661" s="93">
        <v>0</v>
      </c>
      <c r="P661" s="93">
        <f t="shared" si="65"/>
        <v>17.883333333333336</v>
      </c>
      <c r="Q661" s="93">
        <f t="shared" si="66"/>
        <v>53.650000000000006</v>
      </c>
      <c r="R661" s="93">
        <f t="shared" si="67"/>
        <v>0</v>
      </c>
      <c r="S661" s="93">
        <f t="shared" si="63"/>
        <v>53.650000000000006</v>
      </c>
      <c r="T661" s="93">
        <f t="shared" si="64"/>
        <v>2092.35</v>
      </c>
    </row>
    <row r="662" spans="1:20" ht="12" hidden="1" customHeight="1">
      <c r="B662" s="83"/>
      <c r="C662" s="83"/>
      <c r="D662" s="87"/>
      <c r="G662" s="85"/>
      <c r="H662" s="65"/>
      <c r="K662" s="58"/>
      <c r="M662" s="92">
        <v>0.1</v>
      </c>
      <c r="N662" s="93">
        <v>12</v>
      </c>
      <c r="O662" s="93">
        <v>75</v>
      </c>
      <c r="P662" s="93">
        <f t="shared" si="65"/>
        <v>0</v>
      </c>
      <c r="Q662" s="93">
        <f t="shared" si="66"/>
        <v>0</v>
      </c>
      <c r="R662" s="93">
        <f t="shared" si="67"/>
        <v>0</v>
      </c>
      <c r="S662" s="93">
        <f t="shared" si="63"/>
        <v>0</v>
      </c>
      <c r="T662" s="93">
        <f t="shared" si="64"/>
        <v>0</v>
      </c>
    </row>
    <row r="663" spans="1:20" ht="12" hidden="1" customHeight="1">
      <c r="B663" s="83"/>
      <c r="C663" s="83"/>
      <c r="D663" s="87"/>
      <c r="G663" s="85"/>
      <c r="H663" s="65"/>
      <c r="K663" s="58"/>
      <c r="M663" s="92">
        <v>0.1</v>
      </c>
      <c r="N663" s="93">
        <v>12</v>
      </c>
      <c r="O663" s="93">
        <v>75</v>
      </c>
      <c r="P663" s="93">
        <f t="shared" si="65"/>
        <v>0</v>
      </c>
      <c r="Q663" s="93">
        <f t="shared" si="66"/>
        <v>0</v>
      </c>
      <c r="R663" s="93">
        <f t="shared" si="67"/>
        <v>0</v>
      </c>
      <c r="S663" s="93">
        <f t="shared" ref="S663:S678" si="68">+R663+Q663</f>
        <v>0</v>
      </c>
      <c r="T663" s="93">
        <f t="shared" ref="T663:T678" si="69">+I663-S663</f>
        <v>0</v>
      </c>
    </row>
    <row r="664" spans="1:20" ht="12" hidden="1" customHeight="1">
      <c r="B664" s="83"/>
      <c r="C664" s="83"/>
      <c r="D664" s="87"/>
      <c r="G664" s="85"/>
      <c r="H664" s="65"/>
      <c r="K664" s="58"/>
      <c r="M664" s="92">
        <v>0.1</v>
      </c>
      <c r="N664" s="93">
        <v>12</v>
      </c>
      <c r="O664" s="93">
        <v>75</v>
      </c>
      <c r="P664" s="93">
        <f t="shared" ref="P664:P678" si="70">+I664*M664/12</f>
        <v>0</v>
      </c>
      <c r="Q664" s="93">
        <f t="shared" ref="Q664:Q679" si="71">+P664*N664</f>
        <v>0</v>
      </c>
      <c r="R664" s="93">
        <f t="shared" ref="R664:R679" si="72">+P664*O664</f>
        <v>0</v>
      </c>
      <c r="S664" s="93">
        <f t="shared" si="68"/>
        <v>0</v>
      </c>
      <c r="T664" s="93">
        <f t="shared" si="69"/>
        <v>0</v>
      </c>
    </row>
    <row r="665" spans="1:20" ht="12" hidden="1" customHeight="1">
      <c r="B665" s="83"/>
      <c r="C665" s="83"/>
      <c r="D665" s="87"/>
      <c r="G665" s="85"/>
      <c r="H665" s="65"/>
      <c r="K665" s="58"/>
      <c r="M665" s="92">
        <v>0.1</v>
      </c>
      <c r="N665" s="93">
        <v>12</v>
      </c>
      <c r="O665" s="93">
        <v>75</v>
      </c>
      <c r="P665" s="93">
        <f t="shared" si="70"/>
        <v>0</v>
      </c>
      <c r="Q665" s="93">
        <f t="shared" si="71"/>
        <v>0</v>
      </c>
      <c r="R665" s="93">
        <f t="shared" si="72"/>
        <v>0</v>
      </c>
      <c r="S665" s="93">
        <f t="shared" si="68"/>
        <v>0</v>
      </c>
      <c r="T665" s="93">
        <f t="shared" si="69"/>
        <v>0</v>
      </c>
    </row>
    <row r="666" spans="1:20" ht="12" hidden="1" customHeight="1">
      <c r="B666" s="83"/>
      <c r="C666" s="83"/>
      <c r="D666" s="87"/>
      <c r="G666" s="85"/>
      <c r="H666" s="65"/>
      <c r="K666" s="58"/>
      <c r="M666" s="92">
        <v>0.1</v>
      </c>
      <c r="N666" s="93">
        <v>12</v>
      </c>
      <c r="O666" s="93">
        <v>75</v>
      </c>
      <c r="P666" s="93">
        <f t="shared" si="70"/>
        <v>0</v>
      </c>
      <c r="Q666" s="93">
        <f t="shared" si="71"/>
        <v>0</v>
      </c>
      <c r="R666" s="93">
        <f t="shared" si="72"/>
        <v>0</v>
      </c>
      <c r="S666" s="93">
        <f t="shared" si="68"/>
        <v>0</v>
      </c>
      <c r="T666" s="93">
        <f t="shared" si="69"/>
        <v>0</v>
      </c>
    </row>
    <row r="667" spans="1:20" ht="12" hidden="1" customHeight="1">
      <c r="B667" s="83"/>
      <c r="C667" s="83"/>
      <c r="D667" s="87"/>
      <c r="G667" s="85"/>
      <c r="H667" s="65"/>
      <c r="K667" s="58"/>
      <c r="M667" s="92">
        <v>0.1</v>
      </c>
      <c r="N667" s="93">
        <v>12</v>
      </c>
      <c r="O667" s="93">
        <v>75</v>
      </c>
      <c r="P667" s="93">
        <f t="shared" si="70"/>
        <v>0</v>
      </c>
      <c r="Q667" s="93">
        <f t="shared" si="71"/>
        <v>0</v>
      </c>
      <c r="R667" s="93">
        <f t="shared" si="72"/>
        <v>0</v>
      </c>
      <c r="S667" s="93">
        <f t="shared" si="68"/>
        <v>0</v>
      </c>
      <c r="T667" s="93">
        <f t="shared" si="69"/>
        <v>0</v>
      </c>
    </row>
    <row r="668" spans="1:20" ht="12" hidden="1" customHeight="1">
      <c r="B668" s="83"/>
      <c r="C668" s="83"/>
      <c r="D668" s="87"/>
      <c r="G668" s="85"/>
      <c r="H668" s="65"/>
      <c r="K668" s="58"/>
      <c r="M668" s="92">
        <v>0.1</v>
      </c>
      <c r="N668" s="93">
        <v>12</v>
      </c>
      <c r="O668" s="93">
        <v>75</v>
      </c>
      <c r="P668" s="93">
        <f t="shared" si="70"/>
        <v>0</v>
      </c>
      <c r="Q668" s="93">
        <f t="shared" si="71"/>
        <v>0</v>
      </c>
      <c r="R668" s="93">
        <f t="shared" si="72"/>
        <v>0</v>
      </c>
      <c r="S668" s="93">
        <f t="shared" si="68"/>
        <v>0</v>
      </c>
      <c r="T668" s="93">
        <f t="shared" si="69"/>
        <v>0</v>
      </c>
    </row>
    <row r="669" spans="1:20" ht="12" hidden="1" customHeight="1">
      <c r="B669" s="83"/>
      <c r="C669" s="83"/>
      <c r="D669" s="87"/>
      <c r="G669" s="85"/>
      <c r="H669" s="65"/>
      <c r="K669" s="58"/>
      <c r="M669" s="92">
        <v>0.1</v>
      </c>
      <c r="N669" s="93">
        <v>12</v>
      </c>
      <c r="O669" s="93">
        <v>75</v>
      </c>
      <c r="P669" s="93">
        <f t="shared" si="70"/>
        <v>0</v>
      </c>
      <c r="Q669" s="93">
        <f t="shared" si="71"/>
        <v>0</v>
      </c>
      <c r="R669" s="93">
        <f t="shared" si="72"/>
        <v>0</v>
      </c>
      <c r="S669" s="93">
        <f t="shared" si="68"/>
        <v>0</v>
      </c>
      <c r="T669" s="93">
        <f t="shared" si="69"/>
        <v>0</v>
      </c>
    </row>
    <row r="670" spans="1:20" ht="12" hidden="1" customHeight="1">
      <c r="B670" s="83"/>
      <c r="C670" s="83"/>
      <c r="D670" s="87"/>
      <c r="G670" s="85"/>
      <c r="H670" s="65"/>
      <c r="K670" s="58"/>
      <c r="M670" s="92">
        <v>0.1</v>
      </c>
      <c r="N670" s="93">
        <v>12</v>
      </c>
      <c r="O670" s="93">
        <v>75</v>
      </c>
      <c r="P670" s="93">
        <f t="shared" si="70"/>
        <v>0</v>
      </c>
      <c r="Q670" s="93">
        <f t="shared" si="71"/>
        <v>0</v>
      </c>
      <c r="R670" s="93">
        <f t="shared" si="72"/>
        <v>0</v>
      </c>
      <c r="S670" s="93">
        <f t="shared" si="68"/>
        <v>0</v>
      </c>
      <c r="T670" s="93">
        <f t="shared" si="69"/>
        <v>0</v>
      </c>
    </row>
    <row r="671" spans="1:20" ht="12" hidden="1" customHeight="1">
      <c r="A671" s="83" t="s">
        <v>190</v>
      </c>
      <c r="B671" s="65">
        <v>40</v>
      </c>
      <c r="C671" s="65">
        <v>1</v>
      </c>
      <c r="D671" s="42" t="s">
        <v>87</v>
      </c>
      <c r="G671" s="85"/>
      <c r="H671" s="65"/>
      <c r="K671" s="58"/>
      <c r="L671" s="42" t="s">
        <v>1868</v>
      </c>
      <c r="M671" s="92">
        <v>0.1</v>
      </c>
      <c r="N671" s="93">
        <v>12</v>
      </c>
      <c r="O671" s="93">
        <v>75</v>
      </c>
      <c r="P671" s="93">
        <f t="shared" si="70"/>
        <v>0</v>
      </c>
      <c r="Q671" s="93">
        <f t="shared" si="71"/>
        <v>0</v>
      </c>
      <c r="R671" s="93">
        <f t="shared" si="72"/>
        <v>0</v>
      </c>
      <c r="S671" s="93">
        <f t="shared" si="68"/>
        <v>0</v>
      </c>
      <c r="T671" s="93">
        <f t="shared" si="69"/>
        <v>0</v>
      </c>
    </row>
    <row r="672" spans="1:20">
      <c r="A672" s="65" t="s">
        <v>190</v>
      </c>
      <c r="B672" s="65">
        <v>41</v>
      </c>
      <c r="C672" s="65">
        <v>1</v>
      </c>
      <c r="D672" s="42" t="s">
        <v>88</v>
      </c>
      <c r="E672" s="59">
        <v>1329554</v>
      </c>
      <c r="F672" s="58">
        <v>711</v>
      </c>
      <c r="G672" s="106">
        <v>40429</v>
      </c>
      <c r="H672" s="65">
        <v>2762</v>
      </c>
      <c r="I672" s="64">
        <v>6927.52</v>
      </c>
      <c r="J672" s="71" t="s">
        <v>434</v>
      </c>
      <c r="L672" s="42" t="s">
        <v>1868</v>
      </c>
      <c r="M672" s="92">
        <v>0.1</v>
      </c>
      <c r="N672" s="93">
        <v>3</v>
      </c>
      <c r="O672" s="93">
        <v>75</v>
      </c>
      <c r="P672" s="93">
        <f t="shared" si="70"/>
        <v>57.729333333333336</v>
      </c>
      <c r="Q672" s="93">
        <f t="shared" si="71"/>
        <v>173.18800000000002</v>
      </c>
      <c r="R672" s="93">
        <f t="shared" si="72"/>
        <v>4329.7</v>
      </c>
      <c r="S672" s="93">
        <f t="shared" si="68"/>
        <v>4502.8879999999999</v>
      </c>
      <c r="T672" s="93">
        <f t="shared" si="69"/>
        <v>2424.6320000000005</v>
      </c>
    </row>
    <row r="673" spans="1:20">
      <c r="A673" s="65" t="s">
        <v>190</v>
      </c>
      <c r="B673" s="65">
        <v>44</v>
      </c>
      <c r="C673" s="65">
        <v>1</v>
      </c>
      <c r="D673" s="42" t="s">
        <v>89</v>
      </c>
      <c r="E673" s="59">
        <v>1329554</v>
      </c>
      <c r="F673" s="58">
        <v>711</v>
      </c>
      <c r="G673" s="106">
        <v>40429</v>
      </c>
      <c r="H673" s="65">
        <v>2762</v>
      </c>
      <c r="I673" s="64">
        <v>6927.52</v>
      </c>
      <c r="J673" s="71" t="s">
        <v>434</v>
      </c>
      <c r="K673" s="60"/>
      <c r="L673" s="42" t="s">
        <v>1868</v>
      </c>
      <c r="M673" s="92">
        <v>0.1</v>
      </c>
      <c r="N673" s="93">
        <v>2</v>
      </c>
      <c r="O673" s="93">
        <v>75</v>
      </c>
      <c r="P673" s="93">
        <f t="shared" si="70"/>
        <v>57.729333333333336</v>
      </c>
      <c r="Q673" s="93">
        <f t="shared" si="71"/>
        <v>115.45866666666667</v>
      </c>
      <c r="R673" s="93">
        <f t="shared" si="72"/>
        <v>4329.7</v>
      </c>
      <c r="S673" s="93">
        <f t="shared" si="68"/>
        <v>4445.1586666666662</v>
      </c>
      <c r="T673" s="93">
        <f t="shared" si="69"/>
        <v>2482.3613333333342</v>
      </c>
    </row>
    <row r="674" spans="1:20">
      <c r="A674" s="65" t="s">
        <v>190</v>
      </c>
      <c r="B674" s="65">
        <v>45</v>
      </c>
      <c r="C674" s="65">
        <v>1</v>
      </c>
      <c r="D674" s="42" t="s">
        <v>89</v>
      </c>
      <c r="E674" s="59">
        <v>1333206</v>
      </c>
      <c r="F674" s="58">
        <v>724</v>
      </c>
      <c r="G674" s="106">
        <v>40471</v>
      </c>
      <c r="H674" s="65">
        <v>2768</v>
      </c>
      <c r="I674" s="64">
        <v>6927.52</v>
      </c>
      <c r="J674" s="71" t="s">
        <v>434</v>
      </c>
      <c r="K674" s="60"/>
      <c r="L674" s="42" t="s">
        <v>1868</v>
      </c>
      <c r="M674" s="92">
        <v>0.1</v>
      </c>
      <c r="N674" s="93">
        <v>2</v>
      </c>
      <c r="O674" s="93">
        <f t="shared" ref="O674" si="73">2+12+12+12+12+12+12</f>
        <v>74</v>
      </c>
      <c r="P674" s="93">
        <f t="shared" si="70"/>
        <v>57.729333333333336</v>
      </c>
      <c r="Q674" s="93">
        <f t="shared" si="71"/>
        <v>115.45866666666667</v>
      </c>
      <c r="R674" s="93">
        <f t="shared" si="72"/>
        <v>4271.9706666666671</v>
      </c>
      <c r="S674" s="93">
        <f t="shared" si="68"/>
        <v>4387.4293333333335</v>
      </c>
      <c r="T674" s="93">
        <f t="shared" si="69"/>
        <v>2540.0906666666669</v>
      </c>
    </row>
    <row r="675" spans="1:20">
      <c r="B675" s="83"/>
      <c r="C675" s="99"/>
      <c r="D675" s="42" t="s">
        <v>89</v>
      </c>
      <c r="E675" s="59">
        <v>1333206</v>
      </c>
      <c r="F675" s="58">
        <v>724</v>
      </c>
      <c r="G675" s="106">
        <v>40471</v>
      </c>
      <c r="H675" s="65">
        <v>2768</v>
      </c>
      <c r="I675" s="64">
        <v>6927.52</v>
      </c>
      <c r="J675" s="71" t="s">
        <v>434</v>
      </c>
      <c r="K675" s="60"/>
      <c r="L675" s="42" t="s">
        <v>1868</v>
      </c>
      <c r="M675" s="92">
        <v>0.1</v>
      </c>
      <c r="N675" s="93">
        <v>2</v>
      </c>
      <c r="O675" s="93">
        <f>2+12+12+12+12+12+12</f>
        <v>74</v>
      </c>
      <c r="P675" s="93">
        <f t="shared" si="70"/>
        <v>57.729333333333336</v>
      </c>
      <c r="Q675" s="93">
        <f t="shared" si="71"/>
        <v>115.45866666666667</v>
      </c>
      <c r="R675" s="93">
        <f t="shared" si="72"/>
        <v>4271.9706666666671</v>
      </c>
      <c r="S675" s="93">
        <f t="shared" si="68"/>
        <v>4387.4293333333335</v>
      </c>
      <c r="T675" s="93">
        <f t="shared" si="69"/>
        <v>2540.0906666666669</v>
      </c>
    </row>
    <row r="676" spans="1:20" ht="12.75" hidden="1" customHeight="1">
      <c r="A676" s="83" t="s">
        <v>161</v>
      </c>
      <c r="B676" s="55">
        <v>278</v>
      </c>
      <c r="C676" s="55">
        <v>6</v>
      </c>
      <c r="D676" s="49" t="s">
        <v>8</v>
      </c>
      <c r="G676" s="85"/>
      <c r="H676" s="65"/>
      <c r="K676" s="60"/>
      <c r="L676" s="58"/>
      <c r="M676" s="92">
        <v>0.1</v>
      </c>
      <c r="N676" s="93">
        <v>12</v>
      </c>
      <c r="O676" s="93"/>
      <c r="P676" s="93">
        <f t="shared" si="70"/>
        <v>0</v>
      </c>
      <c r="Q676" s="93">
        <f t="shared" si="71"/>
        <v>0</v>
      </c>
      <c r="R676" s="93">
        <f t="shared" si="72"/>
        <v>0</v>
      </c>
      <c r="S676" s="93">
        <f t="shared" si="68"/>
        <v>0</v>
      </c>
      <c r="T676" s="93">
        <f t="shared" si="69"/>
        <v>0</v>
      </c>
    </row>
    <row r="677" spans="1:20">
      <c r="A677" s="65" t="s">
        <v>161</v>
      </c>
      <c r="B677" s="55">
        <v>279</v>
      </c>
      <c r="C677" s="55">
        <v>2</v>
      </c>
      <c r="D677" s="49" t="s">
        <v>9</v>
      </c>
      <c r="E677" s="69">
        <v>1168878</v>
      </c>
      <c r="F677" s="58">
        <v>3905</v>
      </c>
      <c r="G677" s="106">
        <v>39423</v>
      </c>
      <c r="H677" s="65">
        <v>11623</v>
      </c>
      <c r="I677" s="64">
        <v>2640.01</v>
      </c>
      <c r="J677" s="42"/>
      <c r="L677" s="42" t="s">
        <v>1870</v>
      </c>
      <c r="M677" s="92">
        <v>0.1</v>
      </c>
      <c r="N677" s="93">
        <v>5</v>
      </c>
      <c r="O677" s="93">
        <v>0</v>
      </c>
      <c r="P677" s="93">
        <f t="shared" si="70"/>
        <v>22.000083333333336</v>
      </c>
      <c r="Q677" s="93">
        <f t="shared" si="71"/>
        <v>110.00041666666668</v>
      </c>
      <c r="R677" s="93">
        <f t="shared" si="72"/>
        <v>0</v>
      </c>
      <c r="S677" s="93">
        <f t="shared" si="68"/>
        <v>110.00041666666668</v>
      </c>
      <c r="T677" s="93">
        <f t="shared" si="69"/>
        <v>2530.0095833333335</v>
      </c>
    </row>
    <row r="678" spans="1:20">
      <c r="A678" s="65" t="s">
        <v>161</v>
      </c>
      <c r="B678" s="55">
        <v>280</v>
      </c>
      <c r="C678" s="55">
        <v>5</v>
      </c>
      <c r="D678" s="49" t="s">
        <v>10</v>
      </c>
      <c r="E678" s="69">
        <v>1168878</v>
      </c>
      <c r="F678" s="58">
        <v>3905</v>
      </c>
      <c r="G678" s="106">
        <v>39423</v>
      </c>
      <c r="H678" s="65">
        <v>11623</v>
      </c>
      <c r="I678" s="64">
        <v>1320</v>
      </c>
      <c r="J678" s="58" t="s">
        <v>433</v>
      </c>
      <c r="L678" s="42" t="s">
        <v>1870</v>
      </c>
      <c r="M678" s="92">
        <v>0.1</v>
      </c>
      <c r="N678" s="93">
        <v>5</v>
      </c>
      <c r="O678" s="93">
        <v>0</v>
      </c>
      <c r="P678" s="93">
        <f t="shared" si="70"/>
        <v>11</v>
      </c>
      <c r="Q678" s="93">
        <f t="shared" si="71"/>
        <v>55</v>
      </c>
      <c r="R678" s="93">
        <f t="shared" si="72"/>
        <v>0</v>
      </c>
      <c r="S678" s="93">
        <f t="shared" si="68"/>
        <v>55</v>
      </c>
      <c r="T678" s="93">
        <f t="shared" si="69"/>
        <v>1265</v>
      </c>
    </row>
    <row r="679" spans="1:20">
      <c r="B679" s="83"/>
      <c r="C679" s="83"/>
      <c r="D679" s="49" t="s">
        <v>10</v>
      </c>
      <c r="E679" s="69">
        <v>1168878</v>
      </c>
      <c r="F679" s="58">
        <v>3905</v>
      </c>
      <c r="G679" s="106">
        <v>39423</v>
      </c>
      <c r="H679" s="65">
        <v>11623</v>
      </c>
      <c r="I679" s="64">
        <v>2200.0100000000002</v>
      </c>
      <c r="J679" s="58" t="s">
        <v>433</v>
      </c>
      <c r="L679" s="42" t="s">
        <v>1870</v>
      </c>
      <c r="M679" s="92">
        <v>0.1</v>
      </c>
      <c r="N679" s="93">
        <v>5</v>
      </c>
      <c r="O679" s="93">
        <v>0</v>
      </c>
      <c r="P679" s="93">
        <f>+I679*M679/12</f>
        <v>18.333416666666668</v>
      </c>
      <c r="Q679" s="93">
        <f t="shared" si="71"/>
        <v>91.667083333333338</v>
      </c>
      <c r="R679" s="93">
        <f t="shared" si="72"/>
        <v>0</v>
      </c>
      <c r="S679" s="93">
        <f>+R679+Q679</f>
        <v>91.667083333333338</v>
      </c>
      <c r="T679" s="93">
        <f>+I679-S679</f>
        <v>2108.342916666667</v>
      </c>
    </row>
    <row r="680" spans="1:20">
      <c r="A680" s="83"/>
      <c r="B680" s="83"/>
      <c r="C680" s="83"/>
      <c r="D680" s="87"/>
      <c r="H680" s="60"/>
      <c r="I680" s="107"/>
      <c r="J680" s="58" t="s">
        <v>433</v>
      </c>
    </row>
    <row r="681" spans="1:20">
      <c r="A681" s="83"/>
      <c r="B681" s="83"/>
      <c r="C681" s="83"/>
      <c r="D681" s="87"/>
    </row>
    <row r="682" spans="1:20" ht="16.5" thickBot="1">
      <c r="A682" s="83"/>
      <c r="B682" s="83"/>
      <c r="C682" s="83"/>
      <c r="D682" s="87"/>
      <c r="I682" s="118">
        <f>SUM(I2:I681)</f>
        <v>1214461.98</v>
      </c>
      <c r="Q682" s="118">
        <f t="shared" ref="Q682:T682" si="74">SUM(Q2:Q681)</f>
        <v>102394.16533333313</v>
      </c>
      <c r="R682" s="118">
        <f t="shared" si="74"/>
        <v>420193.29331199965</v>
      </c>
      <c r="S682" s="118">
        <f t="shared" si="74"/>
        <v>522587.4586453333</v>
      </c>
      <c r="T682" s="118">
        <f t="shared" si="74"/>
        <v>691874.52135466703</v>
      </c>
    </row>
    <row r="683" spans="1:20" ht="15.75" thickTop="1">
      <c r="A683" s="83"/>
      <c r="B683" s="83"/>
      <c r="C683" s="83"/>
      <c r="D683" s="87"/>
    </row>
    <row r="684" spans="1:20">
      <c r="A684" s="83"/>
      <c r="B684" s="83"/>
      <c r="C684" s="83"/>
      <c r="D684" s="87"/>
    </row>
    <row r="685" spans="1:20">
      <c r="A685" s="83"/>
      <c r="B685" s="83"/>
      <c r="C685" s="83"/>
      <c r="D685" s="87"/>
    </row>
    <row r="686" spans="1:20">
      <c r="A686" s="83"/>
      <c r="B686" s="83"/>
      <c r="C686" s="83"/>
      <c r="D686" s="87"/>
    </row>
    <row r="687" spans="1:20">
      <c r="A687" s="83"/>
      <c r="B687" s="83"/>
      <c r="C687" s="83"/>
      <c r="D687" s="87"/>
    </row>
    <row r="688" spans="1:20">
      <c r="A688" s="83"/>
      <c r="B688" s="83"/>
      <c r="C688" s="83"/>
      <c r="D688" s="87"/>
    </row>
    <row r="689" spans="1:4">
      <c r="A689" s="83"/>
      <c r="B689" s="83"/>
      <c r="C689" s="83"/>
      <c r="D689" s="87"/>
    </row>
    <row r="690" spans="1:4">
      <c r="A690" s="83"/>
      <c r="B690" s="83"/>
      <c r="C690" s="83"/>
      <c r="D690" s="87"/>
    </row>
    <row r="691" spans="1:4">
      <c r="A691" s="83"/>
      <c r="B691" s="83"/>
      <c r="C691" s="83"/>
      <c r="D691" s="87"/>
    </row>
    <row r="692" spans="1:4">
      <c r="A692" s="83"/>
      <c r="B692" s="83"/>
      <c r="C692" s="83"/>
      <c r="D692" s="87"/>
    </row>
    <row r="693" spans="1:4">
      <c r="A693" s="83"/>
      <c r="B693" s="83"/>
      <c r="C693" s="83"/>
      <c r="D693" s="87"/>
    </row>
    <row r="694" spans="1:4">
      <c r="A694" s="83"/>
      <c r="B694" s="83"/>
      <c r="C694" s="83"/>
      <c r="D694" s="87"/>
    </row>
    <row r="695" spans="1:4">
      <c r="A695" s="83"/>
      <c r="B695" s="83"/>
      <c r="C695" s="83"/>
      <c r="D695" s="87"/>
    </row>
    <row r="696" spans="1:4">
      <c r="A696" s="83"/>
      <c r="B696" s="83"/>
      <c r="C696" s="83"/>
      <c r="D696" s="87"/>
    </row>
    <row r="697" spans="1:4">
      <c r="A697" s="83"/>
      <c r="B697" s="83"/>
      <c r="C697" s="83"/>
      <c r="D697" s="87"/>
    </row>
    <row r="698" spans="1:4">
      <c r="A698" s="83"/>
      <c r="B698" s="83"/>
      <c r="C698" s="83"/>
      <c r="D698" s="87"/>
    </row>
    <row r="699" spans="1:4">
      <c r="A699" s="83"/>
      <c r="B699" s="83"/>
      <c r="C699" s="83"/>
      <c r="D699" s="87"/>
    </row>
    <row r="700" spans="1:4">
      <c r="A700" s="83"/>
      <c r="B700" s="83"/>
      <c r="C700" s="83"/>
      <c r="D700" s="87"/>
    </row>
    <row r="701" spans="1:4">
      <c r="A701" s="83"/>
      <c r="B701" s="83"/>
      <c r="C701" s="83"/>
      <c r="D701" s="87"/>
    </row>
    <row r="702" spans="1:4">
      <c r="A702" s="83"/>
      <c r="B702" s="83"/>
      <c r="C702" s="83"/>
      <c r="D702" s="87"/>
    </row>
    <row r="703" spans="1:4">
      <c r="A703" s="83"/>
      <c r="B703" s="83"/>
      <c r="C703" s="83"/>
      <c r="D703" s="87"/>
    </row>
    <row r="704" spans="1:4">
      <c r="A704" s="83"/>
      <c r="B704" s="83"/>
      <c r="C704" s="83"/>
      <c r="D704" s="87"/>
    </row>
    <row r="705" spans="1:4">
      <c r="A705" s="83"/>
      <c r="B705" s="83"/>
      <c r="C705" s="83"/>
      <c r="D705" s="87"/>
    </row>
    <row r="706" spans="1:4">
      <c r="A706" s="83"/>
      <c r="B706" s="83"/>
      <c r="C706" s="83"/>
      <c r="D706" s="87"/>
    </row>
    <row r="707" spans="1:4">
      <c r="A707" s="83"/>
      <c r="B707" s="83"/>
      <c r="C707" s="83"/>
      <c r="D707" s="87"/>
    </row>
    <row r="708" spans="1:4">
      <c r="A708" s="83"/>
      <c r="B708" s="83"/>
      <c r="C708" s="83"/>
      <c r="D708" s="87"/>
    </row>
    <row r="709" spans="1:4">
      <c r="A709" s="83"/>
      <c r="B709" s="83"/>
      <c r="C709" s="83"/>
      <c r="D709" s="87"/>
    </row>
    <row r="710" spans="1:4">
      <c r="A710" s="83"/>
      <c r="B710" s="83"/>
      <c r="C710" s="83"/>
      <c r="D710" s="87"/>
    </row>
    <row r="711" spans="1:4">
      <c r="A711" s="83"/>
      <c r="B711" s="83"/>
      <c r="C711" s="83"/>
      <c r="D711" s="87"/>
    </row>
    <row r="712" spans="1:4">
      <c r="A712" s="83"/>
      <c r="B712" s="83"/>
      <c r="C712" s="83"/>
      <c r="D712" s="87"/>
    </row>
    <row r="713" spans="1:4">
      <c r="A713" s="83"/>
      <c r="B713" s="83"/>
      <c r="C713" s="83"/>
      <c r="D713" s="87"/>
    </row>
    <row r="714" spans="1:4">
      <c r="A714" s="83"/>
      <c r="B714" s="83"/>
      <c r="C714" s="83"/>
      <c r="D714" s="87"/>
    </row>
    <row r="715" spans="1:4">
      <c r="A715" s="83"/>
      <c r="B715" s="83"/>
      <c r="C715" s="83"/>
      <c r="D715" s="87"/>
    </row>
    <row r="716" spans="1:4">
      <c r="A716" s="83"/>
      <c r="B716" s="83"/>
      <c r="C716" s="83"/>
      <c r="D716" s="87"/>
    </row>
    <row r="717" spans="1:4">
      <c r="A717" s="83"/>
      <c r="B717" s="83"/>
      <c r="C717" s="83"/>
      <c r="D717" s="87"/>
    </row>
    <row r="718" spans="1:4">
      <c r="A718" s="83"/>
      <c r="B718" s="83"/>
      <c r="C718" s="83"/>
      <c r="D718" s="87"/>
    </row>
    <row r="719" spans="1:4">
      <c r="A719" s="83"/>
      <c r="B719" s="83"/>
      <c r="C719" s="83"/>
      <c r="D719" s="87"/>
    </row>
    <row r="720" spans="1:4">
      <c r="A720" s="83"/>
      <c r="B720" s="83"/>
      <c r="C720" s="83"/>
      <c r="D720" s="87"/>
    </row>
    <row r="721" spans="1:4">
      <c r="A721" s="83"/>
      <c r="B721" s="83"/>
      <c r="C721" s="83"/>
      <c r="D721" s="87"/>
    </row>
    <row r="722" spans="1:4">
      <c r="A722" s="83"/>
      <c r="B722" s="83"/>
      <c r="C722" s="83"/>
      <c r="D722" s="87"/>
    </row>
    <row r="723" spans="1:4">
      <c r="A723" s="83"/>
      <c r="B723" s="99"/>
      <c r="C723" s="99"/>
      <c r="D723" s="87"/>
    </row>
    <row r="724" spans="1:4">
      <c r="A724" s="99"/>
      <c r="B724" s="99"/>
      <c r="C724" s="99"/>
      <c r="D724" s="87"/>
    </row>
    <row r="725" spans="1:4">
      <c r="A725" s="99"/>
      <c r="B725" s="99"/>
      <c r="C725" s="99"/>
      <c r="D725" s="87"/>
    </row>
    <row r="726" spans="1:4">
      <c r="A726" s="99"/>
      <c r="B726" s="99"/>
      <c r="C726" s="99"/>
      <c r="D726" s="87"/>
    </row>
    <row r="727" spans="1:4">
      <c r="A727" s="99"/>
      <c r="B727" s="99"/>
      <c r="C727" s="99"/>
      <c r="D727" s="87"/>
    </row>
    <row r="728" spans="1:4">
      <c r="A728" s="99"/>
      <c r="B728" s="99"/>
      <c r="C728" s="99"/>
      <c r="D728" s="87"/>
    </row>
    <row r="729" spans="1:4">
      <c r="A729" s="99"/>
      <c r="B729" s="83"/>
      <c r="C729" s="83"/>
      <c r="D729" s="87"/>
    </row>
    <row r="730" spans="1:4">
      <c r="A730" s="83"/>
      <c r="B730" s="83"/>
      <c r="C730" s="83"/>
      <c r="D730" s="87"/>
    </row>
    <row r="731" spans="1:4">
      <c r="A731" s="83"/>
      <c r="B731" s="83"/>
      <c r="C731" s="83"/>
      <c r="D731" s="87"/>
    </row>
    <row r="732" spans="1:4">
      <c r="A732" s="83"/>
      <c r="B732" s="83"/>
      <c r="C732" s="83"/>
      <c r="D732" s="87"/>
    </row>
    <row r="733" spans="1:4">
      <c r="A733" s="83"/>
    </row>
  </sheetData>
  <mergeCells count="31">
    <mergeCell ref="A1:T1"/>
    <mergeCell ref="A2:T2"/>
    <mergeCell ref="A3:T3"/>
    <mergeCell ref="D4:T4"/>
    <mergeCell ref="J313:J318"/>
    <mergeCell ref="J336:J338"/>
    <mergeCell ref="F320:F321"/>
    <mergeCell ref="J320:J321"/>
    <mergeCell ref="F326:F330"/>
    <mergeCell ref="F331:F335"/>
    <mergeCell ref="J331:J335"/>
    <mergeCell ref="F357:F359"/>
    <mergeCell ref="J357:J359"/>
    <mergeCell ref="F340:F342"/>
    <mergeCell ref="J340:J342"/>
    <mergeCell ref="F347:F349"/>
    <mergeCell ref="J347:J349"/>
    <mergeCell ref="F350:F351"/>
    <mergeCell ref="J350:J351"/>
    <mergeCell ref="F384:F385"/>
    <mergeCell ref="J384:J385"/>
    <mergeCell ref="F364:F366"/>
    <mergeCell ref="J364:J366"/>
    <mergeCell ref="J401:J402"/>
    <mergeCell ref="F405:F409"/>
    <mergeCell ref="J405:J409"/>
    <mergeCell ref="E415:E418"/>
    <mergeCell ref="F415:F418"/>
    <mergeCell ref="J415:J418"/>
    <mergeCell ref="F410:F414"/>
    <mergeCell ref="J410:J414"/>
  </mergeCells>
  <printOptions horizontalCentered="1" verticalCentered="1"/>
  <pageMargins left="0" right="0" top="0" bottom="0" header="0" footer="0"/>
  <pageSetup scale="62" fitToHeight="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93"/>
  <sheetViews>
    <sheetView zoomScale="84" zoomScaleNormal="100" workbookViewId="0">
      <selection activeCell="E6" sqref="E6"/>
    </sheetView>
  </sheetViews>
  <sheetFormatPr baseColWidth="10" defaultRowHeight="15"/>
  <cols>
    <col min="1" max="1" width="9.7109375" style="38" customWidth="1"/>
    <col min="2" max="2" width="14.28515625" style="38" customWidth="1"/>
    <col min="3" max="3" width="14.5703125" style="38" customWidth="1"/>
    <col min="4" max="4" width="80.5703125" style="38" customWidth="1"/>
    <col min="5" max="5" width="22.85546875" style="38" customWidth="1"/>
    <col min="6" max="6" width="27.85546875" style="38" customWidth="1"/>
    <col min="7" max="7" width="12.28515625" style="38" customWidth="1"/>
    <col min="8" max="8" width="13.140625" style="38" bestFit="1" customWidth="1"/>
    <col min="9" max="9" width="18.85546875" style="38" customWidth="1"/>
    <col min="10" max="10" width="16.7109375" style="220" bestFit="1" customWidth="1"/>
    <col min="11" max="11" width="65.5703125" style="38" customWidth="1"/>
    <col min="12" max="12" width="55.28515625" style="38" customWidth="1"/>
    <col min="13" max="13" width="17.140625" style="38" bestFit="1" customWidth="1"/>
    <col min="14" max="14" width="13.28515625" style="38" customWidth="1"/>
    <col min="15" max="15" width="16.28515625" style="38" customWidth="1"/>
    <col min="16" max="16" width="17.42578125" style="38" customWidth="1"/>
    <col min="17" max="19" width="17.42578125" style="38" bestFit="1" customWidth="1"/>
    <col min="20" max="20" width="15.140625" style="38" customWidth="1"/>
    <col min="21" max="16384" width="11.42578125" style="38"/>
  </cols>
  <sheetData>
    <row r="1" spans="1:22" ht="15.75">
      <c r="A1" s="228" t="s">
        <v>35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</row>
    <row r="2" spans="1:22" ht="15.75">
      <c r="A2" s="228" t="s">
        <v>1906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</row>
    <row r="3" spans="1:22" ht="15.75">
      <c r="A3" s="228" t="s">
        <v>650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</row>
    <row r="4" spans="1:22" ht="15.75">
      <c r="A4" s="228" t="s">
        <v>1907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</row>
    <row r="5" spans="1:22" ht="15.75">
      <c r="A5" s="51"/>
      <c r="B5" s="51"/>
      <c r="C5" s="51"/>
      <c r="D5" s="51"/>
      <c r="F5" s="39"/>
      <c r="G5" s="39"/>
      <c r="H5" s="39"/>
      <c r="I5" s="39"/>
      <c r="J5" s="217"/>
      <c r="K5" s="39"/>
      <c r="L5" s="39"/>
      <c r="T5" s="78"/>
    </row>
    <row r="6" spans="1:22" s="42" customFormat="1" ht="47.25">
      <c r="A6" s="41" t="s">
        <v>92</v>
      </c>
      <c r="B6" s="41" t="s">
        <v>101</v>
      </c>
      <c r="C6" s="41" t="s">
        <v>91</v>
      </c>
      <c r="D6" s="41" t="s">
        <v>1858</v>
      </c>
      <c r="F6" s="43" t="s">
        <v>441</v>
      </c>
      <c r="G6" s="44" t="s">
        <v>442</v>
      </c>
      <c r="H6" s="41" t="s">
        <v>1851</v>
      </c>
      <c r="I6" s="44" t="s">
        <v>349</v>
      </c>
      <c r="J6" s="218" t="s">
        <v>1852</v>
      </c>
      <c r="K6" s="45" t="s">
        <v>436</v>
      </c>
      <c r="L6" s="41" t="s">
        <v>1871</v>
      </c>
      <c r="M6" s="41" t="s">
        <v>1859</v>
      </c>
      <c r="N6" s="41" t="s">
        <v>1853</v>
      </c>
      <c r="O6" s="41" t="s">
        <v>1900</v>
      </c>
      <c r="P6" s="41" t="s">
        <v>1854</v>
      </c>
      <c r="Q6" s="41" t="s">
        <v>1855</v>
      </c>
      <c r="R6" s="41" t="s">
        <v>1908</v>
      </c>
      <c r="S6" s="41" t="s">
        <v>1856</v>
      </c>
      <c r="T6" s="41" t="s">
        <v>1909</v>
      </c>
      <c r="U6" s="46"/>
      <c r="V6" s="47"/>
    </row>
    <row r="7" spans="1:22" ht="20.25" hidden="1" customHeight="1">
      <c r="A7" s="48"/>
      <c r="B7" s="49"/>
      <c r="C7" s="49"/>
      <c r="D7" s="50"/>
      <c r="F7" s="39"/>
      <c r="G7" s="39"/>
      <c r="H7" s="39"/>
      <c r="I7" s="39"/>
      <c r="J7" s="217"/>
      <c r="K7" s="39"/>
      <c r="L7" s="39"/>
    </row>
    <row r="8" spans="1:22" ht="20.25" hidden="1" customHeight="1">
      <c r="A8" s="51" t="s">
        <v>92</v>
      </c>
      <c r="B8" s="52" t="s">
        <v>101</v>
      </c>
      <c r="C8" s="52" t="s">
        <v>91</v>
      </c>
      <c r="D8" s="51" t="s">
        <v>172</v>
      </c>
      <c r="E8" s="46" t="s">
        <v>651</v>
      </c>
      <c r="F8" s="43" t="s">
        <v>441</v>
      </c>
      <c r="G8" s="53" t="s">
        <v>442</v>
      </c>
      <c r="H8" s="54" t="s">
        <v>435</v>
      </c>
      <c r="I8" s="53" t="s">
        <v>349</v>
      </c>
      <c r="J8" s="219" t="s">
        <v>437</v>
      </c>
      <c r="K8" s="53" t="s">
        <v>436</v>
      </c>
      <c r="L8" s="53"/>
    </row>
    <row r="9" spans="1:22" s="42" customFormat="1">
      <c r="A9" s="55" t="s">
        <v>161</v>
      </c>
      <c r="B9" s="55">
        <v>6</v>
      </c>
      <c r="C9" s="55">
        <v>1</v>
      </c>
      <c r="D9" s="56" t="s">
        <v>652</v>
      </c>
      <c r="E9" s="42" t="s">
        <v>653</v>
      </c>
      <c r="F9" s="57"/>
      <c r="G9" s="58">
        <v>4186</v>
      </c>
      <c r="H9" s="59">
        <v>39675</v>
      </c>
      <c r="I9" s="58" t="s">
        <v>373</v>
      </c>
      <c r="J9" s="64">
        <v>654.84</v>
      </c>
      <c r="K9" s="58" t="s">
        <v>352</v>
      </c>
      <c r="L9" s="42" t="s">
        <v>1862</v>
      </c>
      <c r="M9" s="124">
        <v>0.1</v>
      </c>
      <c r="N9" s="93">
        <v>12</v>
      </c>
      <c r="O9" s="93">
        <v>100</v>
      </c>
      <c r="P9" s="93">
        <f>+J9*M9/12</f>
        <v>5.4570000000000007</v>
      </c>
      <c r="Q9" s="125">
        <f>+P9*N9</f>
        <v>65.484000000000009</v>
      </c>
      <c r="R9" s="125">
        <f>+P9*O9</f>
        <v>545.70000000000005</v>
      </c>
      <c r="S9" s="125">
        <f>+R9+Q9</f>
        <v>611.18400000000008</v>
      </c>
      <c r="T9" s="125">
        <f>+J9-S9</f>
        <v>43.655999999999949</v>
      </c>
    </row>
    <row r="10" spans="1:22" s="42" customFormat="1" hidden="1">
      <c r="A10" s="55" t="s">
        <v>161</v>
      </c>
      <c r="B10" s="55">
        <v>9</v>
      </c>
      <c r="C10" s="55">
        <v>1</v>
      </c>
      <c r="D10" s="49" t="s">
        <v>654</v>
      </c>
      <c r="E10" s="42" t="s">
        <v>653</v>
      </c>
      <c r="F10" s="58"/>
      <c r="G10" s="58"/>
      <c r="H10" s="58"/>
      <c r="I10" s="58"/>
      <c r="J10" s="64"/>
      <c r="K10" s="58"/>
      <c r="L10" s="58"/>
      <c r="M10" s="124">
        <v>0.1</v>
      </c>
      <c r="N10" s="93"/>
      <c r="O10" s="93"/>
      <c r="P10" s="93">
        <f t="shared" ref="P10:P73" si="0">+J10*M10/12</f>
        <v>0</v>
      </c>
      <c r="Q10" s="125">
        <f t="shared" ref="Q10:Q73" si="1">+P10*N10</f>
        <v>0</v>
      </c>
      <c r="R10" s="125">
        <f t="shared" ref="R10:R73" si="2">+P10*O10</f>
        <v>0</v>
      </c>
      <c r="S10" s="125">
        <f t="shared" ref="S10:S73" si="3">+R10+Q10</f>
        <v>0</v>
      </c>
      <c r="T10" s="125">
        <f t="shared" ref="T10:T73" si="4">+J10-S10</f>
        <v>0</v>
      </c>
    </row>
    <row r="11" spans="1:22" s="42" customFormat="1" hidden="1">
      <c r="A11" s="55" t="s">
        <v>161</v>
      </c>
      <c r="B11" s="55">
        <v>14</v>
      </c>
      <c r="C11" s="55">
        <v>1</v>
      </c>
      <c r="D11" s="49" t="s">
        <v>655</v>
      </c>
      <c r="E11" s="42" t="s">
        <v>653</v>
      </c>
      <c r="F11" s="58"/>
      <c r="G11" s="58"/>
      <c r="H11" s="58"/>
      <c r="I11" s="58"/>
      <c r="J11" s="64"/>
      <c r="K11" s="58"/>
      <c r="L11" s="58"/>
      <c r="M11" s="124">
        <v>0.1</v>
      </c>
      <c r="N11" s="93"/>
      <c r="O11" s="93"/>
      <c r="P11" s="93">
        <f t="shared" si="0"/>
        <v>0</v>
      </c>
      <c r="Q11" s="125">
        <f t="shared" si="1"/>
        <v>0</v>
      </c>
      <c r="R11" s="125">
        <f t="shared" si="2"/>
        <v>0</v>
      </c>
      <c r="S11" s="125">
        <f t="shared" si="3"/>
        <v>0</v>
      </c>
      <c r="T11" s="125">
        <f t="shared" si="4"/>
        <v>0</v>
      </c>
    </row>
    <row r="12" spans="1:22" s="42" customFormat="1" hidden="1">
      <c r="A12" s="55" t="s">
        <v>161</v>
      </c>
      <c r="B12" s="55">
        <v>16</v>
      </c>
      <c r="C12" s="55">
        <v>1</v>
      </c>
      <c r="D12" s="49" t="s">
        <v>656</v>
      </c>
      <c r="E12" s="42" t="s">
        <v>653</v>
      </c>
      <c r="F12" s="58"/>
      <c r="G12" s="58"/>
      <c r="H12" s="58"/>
      <c r="I12" s="58"/>
      <c r="J12" s="64"/>
      <c r="K12" s="58"/>
      <c r="L12" s="58"/>
      <c r="M12" s="124">
        <v>0.1</v>
      </c>
      <c r="N12" s="93"/>
      <c r="O12" s="93"/>
      <c r="P12" s="93">
        <f t="shared" si="0"/>
        <v>0</v>
      </c>
      <c r="Q12" s="125">
        <f t="shared" si="1"/>
        <v>0</v>
      </c>
      <c r="R12" s="125">
        <f t="shared" si="2"/>
        <v>0</v>
      </c>
      <c r="S12" s="125">
        <f t="shared" si="3"/>
        <v>0</v>
      </c>
      <c r="T12" s="125">
        <f t="shared" si="4"/>
        <v>0</v>
      </c>
    </row>
    <row r="13" spans="1:22" s="42" customFormat="1" hidden="1">
      <c r="A13" s="55" t="s">
        <v>161</v>
      </c>
      <c r="B13" s="55">
        <v>19</v>
      </c>
      <c r="C13" s="55">
        <v>1</v>
      </c>
      <c r="D13" s="49" t="s">
        <v>657</v>
      </c>
      <c r="E13" s="58" t="s">
        <v>653</v>
      </c>
      <c r="F13" s="58"/>
      <c r="G13" s="58"/>
      <c r="H13" s="58"/>
      <c r="I13" s="58"/>
      <c r="J13" s="64"/>
      <c r="K13" s="58"/>
      <c r="L13" s="58"/>
      <c r="M13" s="124">
        <v>0.1</v>
      </c>
      <c r="N13" s="93"/>
      <c r="O13" s="93"/>
      <c r="P13" s="93">
        <f t="shared" si="0"/>
        <v>0</v>
      </c>
      <c r="Q13" s="125">
        <f t="shared" si="1"/>
        <v>0</v>
      </c>
      <c r="R13" s="125">
        <f t="shared" si="2"/>
        <v>0</v>
      </c>
      <c r="S13" s="125">
        <f t="shared" si="3"/>
        <v>0</v>
      </c>
      <c r="T13" s="125">
        <f t="shared" si="4"/>
        <v>0</v>
      </c>
    </row>
    <row r="14" spans="1:22" s="42" customFormat="1" hidden="1">
      <c r="A14" s="55" t="s">
        <v>161</v>
      </c>
      <c r="B14" s="55" t="s">
        <v>659</v>
      </c>
      <c r="C14" s="55">
        <v>16</v>
      </c>
      <c r="D14" s="49" t="s">
        <v>660</v>
      </c>
      <c r="E14" s="42" t="s">
        <v>653</v>
      </c>
      <c r="F14" s="57"/>
      <c r="G14" s="58"/>
      <c r="H14" s="59"/>
      <c r="I14" s="58"/>
      <c r="J14" s="64"/>
      <c r="K14" s="58"/>
      <c r="L14" s="58"/>
      <c r="M14" s="124">
        <v>0.1</v>
      </c>
      <c r="N14" s="93"/>
      <c r="O14" s="93"/>
      <c r="P14" s="93">
        <f t="shared" si="0"/>
        <v>0</v>
      </c>
      <c r="Q14" s="125">
        <f t="shared" si="1"/>
        <v>0</v>
      </c>
      <c r="R14" s="125">
        <f t="shared" si="2"/>
        <v>0</v>
      </c>
      <c r="S14" s="125">
        <f t="shared" si="3"/>
        <v>0</v>
      </c>
      <c r="T14" s="125">
        <f t="shared" si="4"/>
        <v>0</v>
      </c>
    </row>
    <row r="15" spans="1:22" s="42" customFormat="1" hidden="1">
      <c r="A15" s="55" t="s">
        <v>161</v>
      </c>
      <c r="B15" s="55" t="s">
        <v>661</v>
      </c>
      <c r="C15" s="55">
        <v>3</v>
      </c>
      <c r="D15" s="49" t="s">
        <v>662</v>
      </c>
      <c r="E15" s="58" t="s">
        <v>653</v>
      </c>
      <c r="F15" s="58"/>
      <c r="G15" s="58"/>
      <c r="H15" s="58"/>
      <c r="I15" s="58"/>
      <c r="J15" s="64"/>
      <c r="K15" s="58"/>
      <c r="L15" s="58"/>
      <c r="M15" s="124">
        <v>0.1</v>
      </c>
      <c r="N15" s="93"/>
      <c r="O15" s="93"/>
      <c r="P15" s="93">
        <f t="shared" si="0"/>
        <v>0</v>
      </c>
      <c r="Q15" s="125">
        <f t="shared" si="1"/>
        <v>0</v>
      </c>
      <c r="R15" s="125">
        <f t="shared" si="2"/>
        <v>0</v>
      </c>
      <c r="S15" s="125">
        <f t="shared" si="3"/>
        <v>0</v>
      </c>
      <c r="T15" s="125">
        <f t="shared" si="4"/>
        <v>0</v>
      </c>
    </row>
    <row r="16" spans="1:22" s="42" customFormat="1" hidden="1">
      <c r="A16" s="55" t="s">
        <v>161</v>
      </c>
      <c r="B16" s="55" t="s">
        <v>663</v>
      </c>
      <c r="C16" s="55">
        <v>4</v>
      </c>
      <c r="D16" s="49" t="s">
        <v>664</v>
      </c>
      <c r="E16" s="42" t="s">
        <v>653</v>
      </c>
      <c r="F16" s="58"/>
      <c r="G16" s="58"/>
      <c r="H16" s="58"/>
      <c r="I16" s="58"/>
      <c r="J16" s="64"/>
      <c r="K16" s="58"/>
      <c r="L16" s="58"/>
      <c r="M16" s="124">
        <v>0.1</v>
      </c>
      <c r="N16" s="93"/>
      <c r="O16" s="93"/>
      <c r="P16" s="93">
        <f t="shared" si="0"/>
        <v>0</v>
      </c>
      <c r="Q16" s="125">
        <f t="shared" si="1"/>
        <v>0</v>
      </c>
      <c r="R16" s="125">
        <f t="shared" si="2"/>
        <v>0</v>
      </c>
      <c r="S16" s="125">
        <f t="shared" si="3"/>
        <v>0</v>
      </c>
      <c r="T16" s="125">
        <f t="shared" si="4"/>
        <v>0</v>
      </c>
    </row>
    <row r="17" spans="1:20" s="42" customFormat="1" hidden="1">
      <c r="A17" s="55" t="s">
        <v>161</v>
      </c>
      <c r="B17" s="55">
        <v>72</v>
      </c>
      <c r="C17" s="55">
        <v>1</v>
      </c>
      <c r="D17" s="49" t="s">
        <v>665</v>
      </c>
      <c r="E17" s="42" t="s">
        <v>653</v>
      </c>
      <c r="F17" s="58"/>
      <c r="G17" s="58"/>
      <c r="H17" s="58"/>
      <c r="I17" s="58"/>
      <c r="J17" s="64"/>
      <c r="K17" s="58"/>
      <c r="L17" s="58"/>
      <c r="M17" s="124">
        <v>0.1</v>
      </c>
      <c r="N17" s="93"/>
      <c r="O17" s="93"/>
      <c r="P17" s="93">
        <f t="shared" si="0"/>
        <v>0</v>
      </c>
      <c r="Q17" s="125">
        <f t="shared" si="1"/>
        <v>0</v>
      </c>
      <c r="R17" s="125">
        <f t="shared" si="2"/>
        <v>0</v>
      </c>
      <c r="S17" s="125">
        <f t="shared" si="3"/>
        <v>0</v>
      </c>
      <c r="T17" s="125">
        <f t="shared" si="4"/>
        <v>0</v>
      </c>
    </row>
    <row r="18" spans="1:20" s="42" customFormat="1" hidden="1">
      <c r="A18" s="55" t="s">
        <v>161</v>
      </c>
      <c r="B18" s="55">
        <v>73</v>
      </c>
      <c r="C18" s="55">
        <v>1</v>
      </c>
      <c r="D18" s="49" t="s">
        <v>666</v>
      </c>
      <c r="E18" s="42" t="s">
        <v>653</v>
      </c>
      <c r="F18" s="58"/>
      <c r="G18" s="58"/>
      <c r="H18" s="58"/>
      <c r="I18" s="58"/>
      <c r="J18" s="64"/>
      <c r="K18" s="58"/>
      <c r="L18" s="58"/>
      <c r="M18" s="124">
        <v>0.1</v>
      </c>
      <c r="N18" s="93"/>
      <c r="O18" s="93"/>
      <c r="P18" s="93">
        <f t="shared" si="0"/>
        <v>0</v>
      </c>
      <c r="Q18" s="125">
        <f t="shared" si="1"/>
        <v>0</v>
      </c>
      <c r="R18" s="125">
        <f t="shared" si="2"/>
        <v>0</v>
      </c>
      <c r="S18" s="125">
        <f t="shared" si="3"/>
        <v>0</v>
      </c>
      <c r="T18" s="125">
        <f t="shared" si="4"/>
        <v>0</v>
      </c>
    </row>
    <row r="19" spans="1:20" s="42" customFormat="1" hidden="1">
      <c r="A19" s="55" t="s">
        <v>161</v>
      </c>
      <c r="B19" s="55">
        <v>74</v>
      </c>
      <c r="C19" s="55">
        <v>1</v>
      </c>
      <c r="D19" s="49" t="s">
        <v>667</v>
      </c>
      <c r="E19" s="42" t="s">
        <v>653</v>
      </c>
      <c r="F19" s="58"/>
      <c r="G19" s="58"/>
      <c r="H19" s="58"/>
      <c r="I19" s="58"/>
      <c r="J19" s="64"/>
      <c r="K19" s="58"/>
      <c r="L19" s="58"/>
      <c r="M19" s="124">
        <v>0.1</v>
      </c>
      <c r="N19" s="93"/>
      <c r="O19" s="93"/>
      <c r="P19" s="93">
        <f t="shared" si="0"/>
        <v>0</v>
      </c>
      <c r="Q19" s="125">
        <f t="shared" si="1"/>
        <v>0</v>
      </c>
      <c r="R19" s="125">
        <f t="shared" si="2"/>
        <v>0</v>
      </c>
      <c r="S19" s="125">
        <f t="shared" si="3"/>
        <v>0</v>
      </c>
      <c r="T19" s="125">
        <f t="shared" si="4"/>
        <v>0</v>
      </c>
    </row>
    <row r="20" spans="1:20" s="42" customFormat="1" hidden="1">
      <c r="A20" s="55"/>
      <c r="B20" s="55"/>
      <c r="C20" s="55"/>
      <c r="D20" s="49" t="s">
        <v>668</v>
      </c>
      <c r="E20" s="42" t="s">
        <v>653</v>
      </c>
      <c r="F20" s="58"/>
      <c r="G20" s="58"/>
      <c r="H20" s="58"/>
      <c r="I20" s="58"/>
      <c r="J20" s="64"/>
      <c r="K20" s="58"/>
      <c r="L20" s="58"/>
      <c r="M20" s="124">
        <v>0.1</v>
      </c>
      <c r="N20" s="93"/>
      <c r="O20" s="93"/>
      <c r="P20" s="93">
        <f t="shared" si="0"/>
        <v>0</v>
      </c>
      <c r="Q20" s="125">
        <f t="shared" si="1"/>
        <v>0</v>
      </c>
      <c r="R20" s="125">
        <f t="shared" si="2"/>
        <v>0</v>
      </c>
      <c r="S20" s="125">
        <f t="shared" si="3"/>
        <v>0</v>
      </c>
      <c r="T20" s="125">
        <f t="shared" si="4"/>
        <v>0</v>
      </c>
    </row>
    <row r="21" spans="1:20" s="42" customFormat="1" hidden="1">
      <c r="A21" s="55" t="s">
        <v>161</v>
      </c>
      <c r="B21" s="55">
        <v>78</v>
      </c>
      <c r="C21" s="55">
        <v>1</v>
      </c>
      <c r="D21" s="49" t="s">
        <v>669</v>
      </c>
      <c r="E21" s="42" t="s">
        <v>653</v>
      </c>
      <c r="F21" s="58"/>
      <c r="G21" s="58"/>
      <c r="H21" s="58"/>
      <c r="I21" s="58"/>
      <c r="J21" s="64"/>
      <c r="K21" s="58"/>
      <c r="L21" s="58"/>
      <c r="M21" s="124">
        <v>0.1</v>
      </c>
      <c r="N21" s="93"/>
      <c r="O21" s="93"/>
      <c r="P21" s="93">
        <f t="shared" si="0"/>
        <v>0</v>
      </c>
      <c r="Q21" s="125">
        <f t="shared" si="1"/>
        <v>0</v>
      </c>
      <c r="R21" s="125">
        <f t="shared" si="2"/>
        <v>0</v>
      </c>
      <c r="S21" s="125">
        <f t="shared" si="3"/>
        <v>0</v>
      </c>
      <c r="T21" s="125">
        <f t="shared" si="4"/>
        <v>0</v>
      </c>
    </row>
    <row r="22" spans="1:20" s="42" customFormat="1" hidden="1">
      <c r="A22" s="55" t="s">
        <v>161</v>
      </c>
      <c r="B22" s="55">
        <v>79</v>
      </c>
      <c r="C22" s="55">
        <v>1</v>
      </c>
      <c r="D22" s="49" t="s">
        <v>670</v>
      </c>
      <c r="E22" s="42" t="s">
        <v>653</v>
      </c>
      <c r="F22" s="58"/>
      <c r="G22" s="58"/>
      <c r="H22" s="58"/>
      <c r="I22" s="58"/>
      <c r="J22" s="64"/>
      <c r="K22" s="58"/>
      <c r="L22" s="58"/>
      <c r="M22" s="124">
        <v>0.1</v>
      </c>
      <c r="N22" s="93"/>
      <c r="O22" s="93"/>
      <c r="P22" s="93">
        <f t="shared" si="0"/>
        <v>0</v>
      </c>
      <c r="Q22" s="125">
        <f t="shared" si="1"/>
        <v>0</v>
      </c>
      <c r="R22" s="125">
        <f t="shared" si="2"/>
        <v>0</v>
      </c>
      <c r="S22" s="125">
        <f t="shared" si="3"/>
        <v>0</v>
      </c>
      <c r="T22" s="125">
        <f t="shared" si="4"/>
        <v>0</v>
      </c>
    </row>
    <row r="23" spans="1:20" s="42" customFormat="1" hidden="1">
      <c r="A23" s="55" t="s">
        <v>161</v>
      </c>
      <c r="B23" s="55">
        <v>80</v>
      </c>
      <c r="C23" s="55">
        <v>1</v>
      </c>
      <c r="D23" s="49" t="s">
        <v>671</v>
      </c>
      <c r="E23" s="42" t="s">
        <v>653</v>
      </c>
      <c r="F23" s="58"/>
      <c r="G23" s="58"/>
      <c r="H23" s="58"/>
      <c r="I23" s="58"/>
      <c r="J23" s="64"/>
      <c r="K23" s="58"/>
      <c r="L23" s="58"/>
      <c r="M23" s="124">
        <v>0.1</v>
      </c>
      <c r="N23" s="93"/>
      <c r="O23" s="93"/>
      <c r="P23" s="93">
        <f t="shared" si="0"/>
        <v>0</v>
      </c>
      <c r="Q23" s="125">
        <f t="shared" si="1"/>
        <v>0</v>
      </c>
      <c r="R23" s="125">
        <f t="shared" si="2"/>
        <v>0</v>
      </c>
      <c r="S23" s="125">
        <f t="shared" si="3"/>
        <v>0</v>
      </c>
      <c r="T23" s="125">
        <f t="shared" si="4"/>
        <v>0</v>
      </c>
    </row>
    <row r="24" spans="1:20" s="42" customFormat="1" hidden="1">
      <c r="A24" s="55" t="s">
        <v>161</v>
      </c>
      <c r="B24" s="55">
        <v>81</v>
      </c>
      <c r="C24" s="55">
        <v>1</v>
      </c>
      <c r="D24" s="49" t="s">
        <v>672</v>
      </c>
      <c r="E24" s="42" t="s">
        <v>653</v>
      </c>
      <c r="F24" s="58"/>
      <c r="G24" s="58"/>
      <c r="H24" s="58"/>
      <c r="I24" s="58"/>
      <c r="J24" s="64"/>
      <c r="K24" s="58"/>
      <c r="L24" s="58"/>
      <c r="M24" s="124">
        <v>0.1</v>
      </c>
      <c r="N24" s="93"/>
      <c r="O24" s="93"/>
      <c r="P24" s="93">
        <f t="shared" si="0"/>
        <v>0</v>
      </c>
      <c r="Q24" s="125">
        <f t="shared" si="1"/>
        <v>0</v>
      </c>
      <c r="R24" s="125">
        <f t="shared" si="2"/>
        <v>0</v>
      </c>
      <c r="S24" s="125">
        <f t="shared" si="3"/>
        <v>0</v>
      </c>
      <c r="T24" s="125">
        <f t="shared" si="4"/>
        <v>0</v>
      </c>
    </row>
    <row r="25" spans="1:20" s="42" customFormat="1" hidden="1">
      <c r="A25" s="55" t="s">
        <v>161</v>
      </c>
      <c r="B25" s="55">
        <v>82</v>
      </c>
      <c r="C25" s="55">
        <v>1</v>
      </c>
      <c r="D25" s="49" t="s">
        <v>673</v>
      </c>
      <c r="E25" s="42" t="s">
        <v>653</v>
      </c>
      <c r="F25" s="58"/>
      <c r="G25" s="58"/>
      <c r="H25" s="58"/>
      <c r="I25" s="58"/>
      <c r="J25" s="64"/>
      <c r="K25" s="58"/>
      <c r="L25" s="58"/>
      <c r="M25" s="124">
        <v>0.1</v>
      </c>
      <c r="N25" s="93"/>
      <c r="O25" s="93"/>
      <c r="P25" s="93">
        <f t="shared" si="0"/>
        <v>0</v>
      </c>
      <c r="Q25" s="125">
        <f t="shared" si="1"/>
        <v>0</v>
      </c>
      <c r="R25" s="125">
        <f t="shared" si="2"/>
        <v>0</v>
      </c>
      <c r="S25" s="125">
        <f t="shared" si="3"/>
        <v>0</v>
      </c>
      <c r="T25" s="125">
        <f t="shared" si="4"/>
        <v>0</v>
      </c>
    </row>
    <row r="26" spans="1:20" s="42" customFormat="1" hidden="1">
      <c r="A26" s="55" t="s">
        <v>161</v>
      </c>
      <c r="B26" s="55">
        <v>85</v>
      </c>
      <c r="C26" s="55">
        <v>1</v>
      </c>
      <c r="D26" s="49" t="s">
        <v>674</v>
      </c>
      <c r="E26" s="42" t="s">
        <v>653</v>
      </c>
      <c r="F26" s="58"/>
      <c r="G26" s="58"/>
      <c r="H26" s="58"/>
      <c r="I26" s="58"/>
      <c r="J26" s="64"/>
      <c r="K26" s="58"/>
      <c r="L26" s="58"/>
      <c r="M26" s="124">
        <v>0.1</v>
      </c>
      <c r="N26" s="93"/>
      <c r="O26" s="93"/>
      <c r="P26" s="93">
        <f t="shared" si="0"/>
        <v>0</v>
      </c>
      <c r="Q26" s="125">
        <f t="shared" si="1"/>
        <v>0</v>
      </c>
      <c r="R26" s="125">
        <f t="shared" si="2"/>
        <v>0</v>
      </c>
      <c r="S26" s="125">
        <f t="shared" si="3"/>
        <v>0</v>
      </c>
      <c r="T26" s="125">
        <f t="shared" si="4"/>
        <v>0</v>
      </c>
    </row>
    <row r="27" spans="1:20" s="42" customFormat="1" hidden="1">
      <c r="A27" s="55" t="s">
        <v>161</v>
      </c>
      <c r="B27" s="55" t="s">
        <v>675</v>
      </c>
      <c r="C27" s="55">
        <v>2</v>
      </c>
      <c r="D27" s="49" t="s">
        <v>676</v>
      </c>
      <c r="E27" s="42" t="s">
        <v>653</v>
      </c>
      <c r="F27" s="58"/>
      <c r="G27" s="58"/>
      <c r="H27" s="58"/>
      <c r="I27" s="58"/>
      <c r="J27" s="64"/>
      <c r="K27" s="58"/>
      <c r="L27" s="58"/>
      <c r="M27" s="124">
        <v>0.1</v>
      </c>
      <c r="N27" s="93"/>
      <c r="O27" s="93"/>
      <c r="P27" s="93">
        <f t="shared" si="0"/>
        <v>0</v>
      </c>
      <c r="Q27" s="125">
        <f t="shared" si="1"/>
        <v>0</v>
      </c>
      <c r="R27" s="125">
        <f t="shared" si="2"/>
        <v>0</v>
      </c>
      <c r="S27" s="125">
        <f t="shared" si="3"/>
        <v>0</v>
      </c>
      <c r="T27" s="125">
        <f t="shared" si="4"/>
        <v>0</v>
      </c>
    </row>
    <row r="28" spans="1:20" s="42" customFormat="1" hidden="1">
      <c r="A28" s="55" t="s">
        <v>161</v>
      </c>
      <c r="B28" s="55">
        <v>98</v>
      </c>
      <c r="C28" s="55">
        <v>1</v>
      </c>
      <c r="D28" s="49" t="s">
        <v>677</v>
      </c>
      <c r="E28" s="42" t="s">
        <v>653</v>
      </c>
      <c r="F28" s="58"/>
      <c r="G28" s="58"/>
      <c r="H28" s="58"/>
      <c r="I28" s="58"/>
      <c r="J28" s="64"/>
      <c r="K28" s="58"/>
      <c r="L28" s="58"/>
      <c r="M28" s="124">
        <v>0.1</v>
      </c>
      <c r="N28" s="93"/>
      <c r="O28" s="93"/>
      <c r="P28" s="93">
        <f t="shared" si="0"/>
        <v>0</v>
      </c>
      <c r="Q28" s="125">
        <f t="shared" si="1"/>
        <v>0</v>
      </c>
      <c r="R28" s="125">
        <f t="shared" si="2"/>
        <v>0</v>
      </c>
      <c r="S28" s="125">
        <f t="shared" si="3"/>
        <v>0</v>
      </c>
      <c r="T28" s="125">
        <f t="shared" si="4"/>
        <v>0</v>
      </c>
    </row>
    <row r="29" spans="1:20" s="42" customFormat="1" hidden="1">
      <c r="A29" s="55" t="s">
        <v>161</v>
      </c>
      <c r="B29" s="55">
        <v>99</v>
      </c>
      <c r="C29" s="55">
        <v>1</v>
      </c>
      <c r="D29" s="49" t="s">
        <v>678</v>
      </c>
      <c r="E29" s="42" t="s">
        <v>653</v>
      </c>
      <c r="F29" s="58"/>
      <c r="G29" s="58"/>
      <c r="H29" s="58"/>
      <c r="I29" s="58"/>
      <c r="J29" s="64"/>
      <c r="K29" s="58"/>
      <c r="L29" s="58"/>
      <c r="M29" s="124">
        <v>0.1</v>
      </c>
      <c r="N29" s="93"/>
      <c r="O29" s="93"/>
      <c r="P29" s="93">
        <f t="shared" si="0"/>
        <v>0</v>
      </c>
      <c r="Q29" s="125">
        <f t="shared" si="1"/>
        <v>0</v>
      </c>
      <c r="R29" s="125">
        <f t="shared" si="2"/>
        <v>0</v>
      </c>
      <c r="S29" s="125">
        <f t="shared" si="3"/>
        <v>0</v>
      </c>
      <c r="T29" s="125">
        <f t="shared" si="4"/>
        <v>0</v>
      </c>
    </row>
    <row r="30" spans="1:20" s="42" customFormat="1" hidden="1">
      <c r="A30" s="55" t="s">
        <v>161</v>
      </c>
      <c r="B30" s="55">
        <v>105</v>
      </c>
      <c r="C30" s="55">
        <v>1</v>
      </c>
      <c r="D30" s="49" t="s">
        <v>680</v>
      </c>
      <c r="E30" s="42" t="s">
        <v>653</v>
      </c>
      <c r="F30" s="58"/>
      <c r="G30" s="58"/>
      <c r="H30" s="58"/>
      <c r="I30" s="58"/>
      <c r="J30" s="64"/>
      <c r="K30" s="58"/>
      <c r="L30" s="58"/>
      <c r="M30" s="124">
        <v>0.1</v>
      </c>
      <c r="N30" s="93"/>
      <c r="O30" s="93"/>
      <c r="P30" s="93">
        <f t="shared" si="0"/>
        <v>0</v>
      </c>
      <c r="Q30" s="125">
        <f t="shared" si="1"/>
        <v>0</v>
      </c>
      <c r="R30" s="125">
        <f t="shared" si="2"/>
        <v>0</v>
      </c>
      <c r="S30" s="125">
        <f t="shared" si="3"/>
        <v>0</v>
      </c>
      <c r="T30" s="125">
        <f t="shared" si="4"/>
        <v>0</v>
      </c>
    </row>
    <row r="31" spans="1:20" s="42" customFormat="1" hidden="1">
      <c r="A31" s="55" t="s">
        <v>161</v>
      </c>
      <c r="B31" s="55">
        <v>106</v>
      </c>
      <c r="C31" s="55">
        <v>1</v>
      </c>
      <c r="D31" s="49" t="s">
        <v>681</v>
      </c>
      <c r="E31" s="42" t="s">
        <v>653</v>
      </c>
      <c r="F31" s="58"/>
      <c r="G31" s="58"/>
      <c r="H31" s="58"/>
      <c r="I31" s="58"/>
      <c r="J31" s="64"/>
      <c r="K31" s="58"/>
      <c r="L31" s="58"/>
      <c r="M31" s="124">
        <v>0.1</v>
      </c>
      <c r="N31" s="93"/>
      <c r="O31" s="93"/>
      <c r="P31" s="93">
        <f t="shared" si="0"/>
        <v>0</v>
      </c>
      <c r="Q31" s="125">
        <f t="shared" si="1"/>
        <v>0</v>
      </c>
      <c r="R31" s="125">
        <f t="shared" si="2"/>
        <v>0</v>
      </c>
      <c r="S31" s="125">
        <f t="shared" si="3"/>
        <v>0</v>
      </c>
      <c r="T31" s="125">
        <f t="shared" si="4"/>
        <v>0</v>
      </c>
    </row>
    <row r="32" spans="1:20" s="42" customFormat="1" ht="18.75" customHeight="1">
      <c r="A32" s="55" t="s">
        <v>161</v>
      </c>
      <c r="B32" s="55">
        <v>109</v>
      </c>
      <c r="C32" s="62">
        <v>1</v>
      </c>
      <c r="D32" s="221" t="s">
        <v>682</v>
      </c>
      <c r="E32" s="42" t="s">
        <v>653</v>
      </c>
      <c r="F32" s="57" t="s">
        <v>683</v>
      </c>
      <c r="G32" s="58">
        <v>327</v>
      </c>
      <c r="H32" s="59">
        <v>40148</v>
      </c>
      <c r="I32" s="58" t="s">
        <v>684</v>
      </c>
      <c r="J32" s="64">
        <v>5699.36</v>
      </c>
      <c r="K32" s="58" t="s">
        <v>685</v>
      </c>
      <c r="L32" s="58" t="s">
        <v>1873</v>
      </c>
      <c r="M32" s="124">
        <v>0.1</v>
      </c>
      <c r="N32" s="93">
        <v>12</v>
      </c>
      <c r="O32" s="93">
        <f>12+12+12+12+12+12+12</f>
        <v>84</v>
      </c>
      <c r="P32" s="93">
        <f t="shared" si="0"/>
        <v>47.494666666666667</v>
      </c>
      <c r="Q32" s="125">
        <f t="shared" si="1"/>
        <v>569.93600000000004</v>
      </c>
      <c r="R32" s="125">
        <f t="shared" si="2"/>
        <v>3989.5520000000001</v>
      </c>
      <c r="S32" s="125">
        <f t="shared" si="3"/>
        <v>4559.4880000000003</v>
      </c>
      <c r="T32" s="125">
        <f t="shared" si="4"/>
        <v>1139.8719999999994</v>
      </c>
    </row>
    <row r="33" spans="1:20" s="42" customFormat="1" hidden="1">
      <c r="A33" s="55" t="s">
        <v>161</v>
      </c>
      <c r="B33" s="55">
        <v>121</v>
      </c>
      <c r="C33" s="55">
        <v>1</v>
      </c>
      <c r="D33" s="49" t="s">
        <v>678</v>
      </c>
      <c r="E33" s="42" t="s">
        <v>653</v>
      </c>
      <c r="F33" s="58"/>
      <c r="G33" s="58"/>
      <c r="H33" s="58"/>
      <c r="I33" s="58"/>
      <c r="J33" s="64"/>
      <c r="K33" s="58"/>
      <c r="L33" s="58"/>
      <c r="M33" s="124">
        <v>0.1</v>
      </c>
      <c r="N33" s="93"/>
      <c r="O33" s="93"/>
      <c r="P33" s="93">
        <f t="shared" si="0"/>
        <v>0</v>
      </c>
      <c r="Q33" s="125">
        <f t="shared" si="1"/>
        <v>0</v>
      </c>
      <c r="R33" s="125">
        <f t="shared" si="2"/>
        <v>0</v>
      </c>
      <c r="S33" s="125">
        <f t="shared" si="3"/>
        <v>0</v>
      </c>
      <c r="T33" s="125">
        <f t="shared" si="4"/>
        <v>0</v>
      </c>
    </row>
    <row r="34" spans="1:20" s="42" customFormat="1" hidden="1">
      <c r="A34" s="55" t="s">
        <v>161</v>
      </c>
      <c r="B34" s="55">
        <v>136</v>
      </c>
      <c r="C34" s="55">
        <v>1</v>
      </c>
      <c r="D34" s="49" t="s">
        <v>686</v>
      </c>
      <c r="E34" s="42" t="s">
        <v>653</v>
      </c>
      <c r="F34" s="58"/>
      <c r="G34" s="58"/>
      <c r="H34" s="58"/>
      <c r="I34" s="58"/>
      <c r="J34" s="64"/>
      <c r="K34" s="58"/>
      <c r="L34" s="58"/>
      <c r="M34" s="124">
        <v>0.1</v>
      </c>
      <c r="N34" s="93"/>
      <c r="O34" s="93"/>
      <c r="P34" s="93">
        <f t="shared" si="0"/>
        <v>0</v>
      </c>
      <c r="Q34" s="125">
        <f t="shared" si="1"/>
        <v>0</v>
      </c>
      <c r="R34" s="125">
        <f t="shared" si="2"/>
        <v>0</v>
      </c>
      <c r="S34" s="125">
        <f t="shared" si="3"/>
        <v>0</v>
      </c>
      <c r="T34" s="125">
        <f t="shared" si="4"/>
        <v>0</v>
      </c>
    </row>
    <row r="35" spans="1:20" s="42" customFormat="1" hidden="1">
      <c r="A35" s="55" t="s">
        <v>161</v>
      </c>
      <c r="B35" s="55">
        <v>137</v>
      </c>
      <c r="C35" s="55">
        <v>1</v>
      </c>
      <c r="D35" s="49" t="s">
        <v>687</v>
      </c>
      <c r="E35" s="42" t="s">
        <v>653</v>
      </c>
      <c r="F35" s="58"/>
      <c r="G35" s="58"/>
      <c r="H35" s="58"/>
      <c r="I35" s="58"/>
      <c r="J35" s="64"/>
      <c r="K35" s="58"/>
      <c r="L35" s="58"/>
      <c r="M35" s="124">
        <v>0.1</v>
      </c>
      <c r="N35" s="93"/>
      <c r="O35" s="93"/>
      <c r="P35" s="93">
        <f t="shared" si="0"/>
        <v>0</v>
      </c>
      <c r="Q35" s="125">
        <f t="shared" si="1"/>
        <v>0</v>
      </c>
      <c r="R35" s="125">
        <f t="shared" si="2"/>
        <v>0</v>
      </c>
      <c r="S35" s="125">
        <f t="shared" si="3"/>
        <v>0</v>
      </c>
      <c r="T35" s="125">
        <f t="shared" si="4"/>
        <v>0</v>
      </c>
    </row>
    <row r="36" spans="1:20" s="42" customFormat="1" hidden="1">
      <c r="A36" s="55" t="s">
        <v>161</v>
      </c>
      <c r="B36" s="55">
        <v>138</v>
      </c>
      <c r="C36" s="55">
        <v>1</v>
      </c>
      <c r="D36" s="49" t="s">
        <v>688</v>
      </c>
      <c r="E36" s="42" t="s">
        <v>653</v>
      </c>
      <c r="F36" s="58"/>
      <c r="G36" s="58"/>
      <c r="H36" s="58"/>
      <c r="I36" s="58"/>
      <c r="J36" s="64"/>
      <c r="K36" s="58"/>
      <c r="L36" s="58"/>
      <c r="M36" s="124">
        <v>0.1</v>
      </c>
      <c r="N36" s="93"/>
      <c r="O36" s="93"/>
      <c r="P36" s="93">
        <f t="shared" si="0"/>
        <v>0</v>
      </c>
      <c r="Q36" s="125">
        <f t="shared" si="1"/>
        <v>0</v>
      </c>
      <c r="R36" s="125">
        <f t="shared" si="2"/>
        <v>0</v>
      </c>
      <c r="S36" s="125">
        <f t="shared" si="3"/>
        <v>0</v>
      </c>
      <c r="T36" s="125">
        <f t="shared" si="4"/>
        <v>0</v>
      </c>
    </row>
    <row r="37" spans="1:20" s="42" customFormat="1" hidden="1">
      <c r="A37" s="55" t="s">
        <v>161</v>
      </c>
      <c r="B37" s="55">
        <v>145</v>
      </c>
      <c r="C37" s="55">
        <v>1</v>
      </c>
      <c r="D37" s="49" t="s">
        <v>689</v>
      </c>
      <c r="E37" s="42" t="s">
        <v>653</v>
      </c>
      <c r="F37" s="58"/>
      <c r="G37" s="58"/>
      <c r="H37" s="58"/>
      <c r="I37" s="58"/>
      <c r="J37" s="64"/>
      <c r="K37" s="58"/>
      <c r="L37" s="58"/>
      <c r="M37" s="124">
        <v>0.1</v>
      </c>
      <c r="N37" s="93"/>
      <c r="O37" s="93"/>
      <c r="P37" s="93">
        <f t="shared" si="0"/>
        <v>0</v>
      </c>
      <c r="Q37" s="125">
        <f t="shared" si="1"/>
        <v>0</v>
      </c>
      <c r="R37" s="125">
        <f t="shared" si="2"/>
        <v>0</v>
      </c>
      <c r="S37" s="125">
        <f t="shared" si="3"/>
        <v>0</v>
      </c>
      <c r="T37" s="125">
        <f t="shared" si="4"/>
        <v>0</v>
      </c>
    </row>
    <row r="38" spans="1:20" s="42" customFormat="1" hidden="1">
      <c r="A38" s="55" t="s">
        <v>161</v>
      </c>
      <c r="B38" s="55">
        <v>155</v>
      </c>
      <c r="C38" s="55">
        <v>1</v>
      </c>
      <c r="D38" s="49" t="s">
        <v>690</v>
      </c>
      <c r="E38" s="42" t="s">
        <v>653</v>
      </c>
      <c r="F38" s="58"/>
      <c r="G38" s="58"/>
      <c r="H38" s="58"/>
      <c r="I38" s="58"/>
      <c r="J38" s="64"/>
      <c r="K38" s="58"/>
      <c r="L38" s="58"/>
      <c r="M38" s="124">
        <v>0.1</v>
      </c>
      <c r="N38" s="93"/>
      <c r="O38" s="93"/>
      <c r="P38" s="93">
        <f t="shared" si="0"/>
        <v>0</v>
      </c>
      <c r="Q38" s="125">
        <f t="shared" si="1"/>
        <v>0</v>
      </c>
      <c r="R38" s="125">
        <f t="shared" si="2"/>
        <v>0</v>
      </c>
      <c r="S38" s="125">
        <f t="shared" si="3"/>
        <v>0</v>
      </c>
      <c r="T38" s="125">
        <f t="shared" si="4"/>
        <v>0</v>
      </c>
    </row>
    <row r="39" spans="1:20" s="42" customFormat="1" hidden="1">
      <c r="A39" s="55" t="s">
        <v>161</v>
      </c>
      <c r="B39" s="55" t="s">
        <v>691</v>
      </c>
      <c r="C39" s="55">
        <v>2</v>
      </c>
      <c r="D39" s="49" t="s">
        <v>692</v>
      </c>
      <c r="E39" s="42" t="s">
        <v>653</v>
      </c>
      <c r="F39" s="58"/>
      <c r="G39" s="58"/>
      <c r="H39" s="58"/>
      <c r="I39" s="58"/>
      <c r="J39" s="64"/>
      <c r="K39" s="58"/>
      <c r="L39" s="58"/>
      <c r="M39" s="124">
        <v>0.1</v>
      </c>
      <c r="N39" s="93"/>
      <c r="O39" s="93"/>
      <c r="P39" s="93">
        <f t="shared" si="0"/>
        <v>0</v>
      </c>
      <c r="Q39" s="125">
        <f t="shared" si="1"/>
        <v>0</v>
      </c>
      <c r="R39" s="125">
        <f t="shared" si="2"/>
        <v>0</v>
      </c>
      <c r="S39" s="125">
        <f t="shared" si="3"/>
        <v>0</v>
      </c>
      <c r="T39" s="125">
        <f t="shared" si="4"/>
        <v>0</v>
      </c>
    </row>
    <row r="40" spans="1:20" s="42" customFormat="1" hidden="1">
      <c r="A40" s="55" t="s">
        <v>161</v>
      </c>
      <c r="B40" s="55">
        <v>186</v>
      </c>
      <c r="C40" s="55">
        <v>1</v>
      </c>
      <c r="D40" s="49" t="s">
        <v>693</v>
      </c>
      <c r="E40" s="42" t="s">
        <v>653</v>
      </c>
      <c r="F40" s="58"/>
      <c r="G40" s="58"/>
      <c r="H40" s="58"/>
      <c r="I40" s="58"/>
      <c r="J40" s="64"/>
      <c r="K40" s="58"/>
      <c r="L40" s="58"/>
      <c r="M40" s="124">
        <v>0.1</v>
      </c>
      <c r="N40" s="93"/>
      <c r="O40" s="93"/>
      <c r="P40" s="93">
        <f t="shared" si="0"/>
        <v>0</v>
      </c>
      <c r="Q40" s="125">
        <f t="shared" si="1"/>
        <v>0</v>
      </c>
      <c r="R40" s="125">
        <f t="shared" si="2"/>
        <v>0</v>
      </c>
      <c r="S40" s="125">
        <f t="shared" si="3"/>
        <v>0</v>
      </c>
      <c r="T40" s="125">
        <f t="shared" si="4"/>
        <v>0</v>
      </c>
    </row>
    <row r="41" spans="1:20" s="42" customFormat="1" hidden="1">
      <c r="A41" s="55" t="s">
        <v>161</v>
      </c>
      <c r="B41" s="55">
        <v>187</v>
      </c>
      <c r="C41" s="55">
        <v>1</v>
      </c>
      <c r="D41" s="49" t="s">
        <v>694</v>
      </c>
      <c r="E41" s="42" t="s">
        <v>653</v>
      </c>
      <c r="F41" s="58"/>
      <c r="G41" s="58"/>
      <c r="H41" s="58"/>
      <c r="I41" s="58"/>
      <c r="J41" s="64"/>
      <c r="K41" s="58"/>
      <c r="L41" s="58"/>
      <c r="M41" s="124">
        <v>0.1</v>
      </c>
      <c r="N41" s="93"/>
      <c r="O41" s="93"/>
      <c r="P41" s="93">
        <f t="shared" si="0"/>
        <v>0</v>
      </c>
      <c r="Q41" s="125">
        <f t="shared" si="1"/>
        <v>0</v>
      </c>
      <c r="R41" s="125">
        <f t="shared" si="2"/>
        <v>0</v>
      </c>
      <c r="S41" s="125">
        <f t="shared" si="3"/>
        <v>0</v>
      </c>
      <c r="T41" s="125">
        <f t="shared" si="4"/>
        <v>0</v>
      </c>
    </row>
    <row r="42" spans="1:20" s="42" customFormat="1">
      <c r="A42" s="55" t="s">
        <v>161</v>
      </c>
      <c r="B42" s="55">
        <v>188</v>
      </c>
      <c r="C42" s="55">
        <v>1</v>
      </c>
      <c r="D42" s="49" t="s">
        <v>695</v>
      </c>
      <c r="E42" s="42" t="s">
        <v>653</v>
      </c>
      <c r="F42" s="57" t="s">
        <v>696</v>
      </c>
      <c r="G42" s="58">
        <v>1406</v>
      </c>
      <c r="H42" s="59">
        <v>37692</v>
      </c>
      <c r="I42" s="58">
        <v>31497</v>
      </c>
      <c r="J42" s="64">
        <v>32.5</v>
      </c>
      <c r="K42" s="58" t="s">
        <v>697</v>
      </c>
      <c r="L42" s="58" t="s">
        <v>1874</v>
      </c>
      <c r="M42" s="124">
        <v>0.1</v>
      </c>
      <c r="N42" s="64">
        <v>0</v>
      </c>
      <c r="O42" s="64">
        <v>120</v>
      </c>
      <c r="P42" s="93">
        <f t="shared" si="0"/>
        <v>0.27083333333333331</v>
      </c>
      <c r="Q42" s="125">
        <f t="shared" si="1"/>
        <v>0</v>
      </c>
      <c r="R42" s="125">
        <f t="shared" si="2"/>
        <v>32.5</v>
      </c>
      <c r="S42" s="125">
        <f t="shared" si="3"/>
        <v>32.5</v>
      </c>
      <c r="T42" s="125">
        <f t="shared" si="4"/>
        <v>0</v>
      </c>
    </row>
    <row r="43" spans="1:20" s="42" customFormat="1">
      <c r="A43" s="55" t="s">
        <v>161</v>
      </c>
      <c r="B43" s="55">
        <v>189</v>
      </c>
      <c r="C43" s="55">
        <v>1</v>
      </c>
      <c r="D43" s="49" t="s">
        <v>698</v>
      </c>
      <c r="E43" s="42" t="s">
        <v>653</v>
      </c>
      <c r="F43" s="57" t="s">
        <v>699</v>
      </c>
      <c r="G43" s="58">
        <v>1406</v>
      </c>
      <c r="H43" s="59">
        <v>37692</v>
      </c>
      <c r="I43" s="58">
        <v>31497</v>
      </c>
      <c r="J43" s="64">
        <v>29.51</v>
      </c>
      <c r="K43" s="58" t="s">
        <v>697</v>
      </c>
      <c r="L43" s="58" t="s">
        <v>1874</v>
      </c>
      <c r="M43" s="124">
        <v>0.1</v>
      </c>
      <c r="N43" s="93">
        <v>0</v>
      </c>
      <c r="O43" s="93">
        <v>12</v>
      </c>
      <c r="P43" s="93">
        <f t="shared" si="0"/>
        <v>0.2459166666666667</v>
      </c>
      <c r="Q43" s="125">
        <f t="shared" si="1"/>
        <v>0</v>
      </c>
      <c r="R43" s="125">
        <f t="shared" si="2"/>
        <v>2.9510000000000005</v>
      </c>
      <c r="S43" s="125">
        <f t="shared" si="3"/>
        <v>2.9510000000000005</v>
      </c>
      <c r="T43" s="125">
        <f t="shared" si="4"/>
        <v>26.559000000000001</v>
      </c>
    </row>
    <row r="44" spans="1:20" s="42" customFormat="1" hidden="1">
      <c r="A44" s="55" t="s">
        <v>161</v>
      </c>
      <c r="B44" s="55">
        <v>190</v>
      </c>
      <c r="C44" s="55">
        <v>1</v>
      </c>
      <c r="D44" s="49" t="s">
        <v>700</v>
      </c>
      <c r="E44" s="42" t="s">
        <v>653</v>
      </c>
      <c r="F44" s="58"/>
      <c r="G44" s="58"/>
      <c r="H44" s="58"/>
      <c r="I44" s="58"/>
      <c r="J44" s="64"/>
      <c r="K44" s="58"/>
      <c r="L44" s="58"/>
      <c r="M44" s="124">
        <v>0.1</v>
      </c>
      <c r="N44" s="93"/>
      <c r="O44" s="93"/>
      <c r="P44" s="93">
        <f t="shared" si="0"/>
        <v>0</v>
      </c>
      <c r="Q44" s="125">
        <f t="shared" si="1"/>
        <v>0</v>
      </c>
      <c r="R44" s="125">
        <f t="shared" si="2"/>
        <v>0</v>
      </c>
      <c r="S44" s="125">
        <f t="shared" si="3"/>
        <v>0</v>
      </c>
      <c r="T44" s="125">
        <f t="shared" si="4"/>
        <v>0</v>
      </c>
    </row>
    <row r="45" spans="1:20" s="42" customFormat="1" hidden="1">
      <c r="A45" s="55" t="s">
        <v>161</v>
      </c>
      <c r="B45" s="55">
        <v>191</v>
      </c>
      <c r="C45" s="55">
        <v>1</v>
      </c>
      <c r="D45" s="49" t="s">
        <v>701</v>
      </c>
      <c r="E45" s="42" t="s">
        <v>653</v>
      </c>
      <c r="F45" s="58"/>
      <c r="G45" s="58"/>
      <c r="H45" s="58"/>
      <c r="I45" s="58"/>
      <c r="J45" s="64"/>
      <c r="K45" s="58"/>
      <c r="L45" s="58"/>
      <c r="M45" s="124">
        <v>0.1</v>
      </c>
      <c r="N45" s="93"/>
      <c r="O45" s="93"/>
      <c r="P45" s="93">
        <f t="shared" si="0"/>
        <v>0</v>
      </c>
      <c r="Q45" s="125">
        <f t="shared" si="1"/>
        <v>0</v>
      </c>
      <c r="R45" s="125">
        <f t="shared" si="2"/>
        <v>0</v>
      </c>
      <c r="S45" s="125">
        <f t="shared" si="3"/>
        <v>0</v>
      </c>
      <c r="T45" s="125">
        <f t="shared" si="4"/>
        <v>0</v>
      </c>
    </row>
    <row r="46" spans="1:20" s="42" customFormat="1" hidden="1">
      <c r="A46" s="55" t="s">
        <v>161</v>
      </c>
      <c r="B46" s="55">
        <v>192</v>
      </c>
      <c r="C46" s="55">
        <v>1</v>
      </c>
      <c r="D46" s="49" t="s">
        <v>702</v>
      </c>
      <c r="E46" s="58" t="s">
        <v>653</v>
      </c>
      <c r="F46" s="58"/>
      <c r="G46" s="58"/>
      <c r="H46" s="58"/>
      <c r="I46" s="58"/>
      <c r="J46" s="64"/>
      <c r="K46" s="58"/>
      <c r="L46" s="58"/>
      <c r="M46" s="124">
        <v>0.1</v>
      </c>
      <c r="N46" s="93"/>
      <c r="O46" s="93"/>
      <c r="P46" s="93">
        <f t="shared" si="0"/>
        <v>0</v>
      </c>
      <c r="Q46" s="125">
        <f t="shared" si="1"/>
        <v>0</v>
      </c>
      <c r="R46" s="125">
        <f t="shared" si="2"/>
        <v>0</v>
      </c>
      <c r="S46" s="125">
        <f t="shared" si="3"/>
        <v>0</v>
      </c>
      <c r="T46" s="125">
        <f t="shared" si="4"/>
        <v>0</v>
      </c>
    </row>
    <row r="47" spans="1:20" s="42" customFormat="1" hidden="1">
      <c r="A47" s="55" t="s">
        <v>161</v>
      </c>
      <c r="B47" s="55">
        <v>193</v>
      </c>
      <c r="C47" s="55">
        <v>1</v>
      </c>
      <c r="D47" s="49" t="s">
        <v>703</v>
      </c>
      <c r="E47" s="42" t="s">
        <v>653</v>
      </c>
      <c r="F47" s="58"/>
      <c r="G47" s="58"/>
      <c r="H47" s="58"/>
      <c r="I47" s="58"/>
      <c r="J47" s="64"/>
      <c r="K47" s="58"/>
      <c r="L47" s="58"/>
      <c r="M47" s="124">
        <v>0.1</v>
      </c>
      <c r="N47" s="93"/>
      <c r="O47" s="93"/>
      <c r="P47" s="93">
        <f t="shared" si="0"/>
        <v>0</v>
      </c>
      <c r="Q47" s="125">
        <f t="shared" si="1"/>
        <v>0</v>
      </c>
      <c r="R47" s="125">
        <f t="shared" si="2"/>
        <v>0</v>
      </c>
      <c r="S47" s="125">
        <f t="shared" si="3"/>
        <v>0</v>
      </c>
      <c r="T47" s="125">
        <f t="shared" si="4"/>
        <v>0</v>
      </c>
    </row>
    <row r="48" spans="1:20" s="42" customFormat="1" hidden="1">
      <c r="A48" s="55" t="s">
        <v>161</v>
      </c>
      <c r="B48" s="55">
        <v>194</v>
      </c>
      <c r="C48" s="55">
        <v>1</v>
      </c>
      <c r="D48" s="49" t="s">
        <v>703</v>
      </c>
      <c r="E48" s="42" t="s">
        <v>653</v>
      </c>
      <c r="F48" s="58"/>
      <c r="G48" s="58"/>
      <c r="H48" s="58"/>
      <c r="I48" s="58"/>
      <c r="J48" s="64"/>
      <c r="K48" s="58"/>
      <c r="L48" s="58"/>
      <c r="M48" s="124">
        <v>0.1</v>
      </c>
      <c r="N48" s="93"/>
      <c r="O48" s="93"/>
      <c r="P48" s="93">
        <f t="shared" si="0"/>
        <v>0</v>
      </c>
      <c r="Q48" s="125">
        <f t="shared" si="1"/>
        <v>0</v>
      </c>
      <c r="R48" s="125">
        <f t="shared" si="2"/>
        <v>0</v>
      </c>
      <c r="S48" s="125">
        <f t="shared" si="3"/>
        <v>0</v>
      </c>
      <c r="T48" s="125">
        <f t="shared" si="4"/>
        <v>0</v>
      </c>
    </row>
    <row r="49" spans="1:20" s="42" customFormat="1" hidden="1">
      <c r="A49" s="55" t="s">
        <v>161</v>
      </c>
      <c r="B49" s="55">
        <v>195</v>
      </c>
      <c r="C49" s="55">
        <v>1</v>
      </c>
      <c r="D49" s="49" t="s">
        <v>704</v>
      </c>
      <c r="E49" s="42" t="s">
        <v>653</v>
      </c>
      <c r="F49" s="58"/>
      <c r="G49" s="58"/>
      <c r="H49" s="58"/>
      <c r="I49" s="58"/>
      <c r="J49" s="64"/>
      <c r="K49" s="58"/>
      <c r="L49" s="58"/>
      <c r="M49" s="124">
        <v>0.1</v>
      </c>
      <c r="N49" s="93"/>
      <c r="O49" s="93"/>
      <c r="P49" s="93">
        <f t="shared" si="0"/>
        <v>0</v>
      </c>
      <c r="Q49" s="125">
        <f t="shared" si="1"/>
        <v>0</v>
      </c>
      <c r="R49" s="125">
        <f t="shared" si="2"/>
        <v>0</v>
      </c>
      <c r="S49" s="125">
        <f t="shared" si="3"/>
        <v>0</v>
      </c>
      <c r="T49" s="125">
        <f t="shared" si="4"/>
        <v>0</v>
      </c>
    </row>
    <row r="50" spans="1:20" s="42" customFormat="1" hidden="1">
      <c r="A50" s="55" t="s">
        <v>161</v>
      </c>
      <c r="B50" s="55">
        <v>197</v>
      </c>
      <c r="C50" s="55">
        <v>2</v>
      </c>
      <c r="D50" s="49" t="s">
        <v>705</v>
      </c>
      <c r="E50" s="42" t="s">
        <v>653</v>
      </c>
      <c r="F50" s="58"/>
      <c r="G50" s="58"/>
      <c r="H50" s="58"/>
      <c r="I50" s="58"/>
      <c r="J50" s="64"/>
      <c r="K50" s="58"/>
      <c r="L50" s="58"/>
      <c r="M50" s="124">
        <v>0.1</v>
      </c>
      <c r="N50" s="93"/>
      <c r="O50" s="93"/>
      <c r="P50" s="93">
        <f t="shared" si="0"/>
        <v>0</v>
      </c>
      <c r="Q50" s="125">
        <f t="shared" si="1"/>
        <v>0</v>
      </c>
      <c r="R50" s="125">
        <f t="shared" si="2"/>
        <v>0</v>
      </c>
      <c r="S50" s="125">
        <f t="shared" si="3"/>
        <v>0</v>
      </c>
      <c r="T50" s="125">
        <f t="shared" si="4"/>
        <v>0</v>
      </c>
    </row>
    <row r="51" spans="1:20" s="42" customFormat="1" hidden="1">
      <c r="A51" s="55" t="s">
        <v>161</v>
      </c>
      <c r="B51" s="55">
        <v>204</v>
      </c>
      <c r="C51" s="62">
        <v>1</v>
      </c>
      <c r="D51" s="63" t="s">
        <v>706</v>
      </c>
      <c r="E51" s="42" t="s">
        <v>653</v>
      </c>
      <c r="F51" s="58"/>
      <c r="G51" s="58"/>
      <c r="H51" s="58"/>
      <c r="I51" s="58"/>
      <c r="J51" s="64"/>
      <c r="K51" s="58"/>
      <c r="L51" s="58"/>
      <c r="M51" s="124">
        <v>0.1</v>
      </c>
      <c r="N51" s="93"/>
      <c r="O51" s="93"/>
      <c r="P51" s="93">
        <f t="shared" si="0"/>
        <v>0</v>
      </c>
      <c r="Q51" s="125">
        <f t="shared" si="1"/>
        <v>0</v>
      </c>
      <c r="R51" s="125">
        <f t="shared" si="2"/>
        <v>0</v>
      </c>
      <c r="S51" s="125">
        <f t="shared" si="3"/>
        <v>0</v>
      </c>
      <c r="T51" s="125">
        <f t="shared" si="4"/>
        <v>0</v>
      </c>
    </row>
    <row r="52" spans="1:20" s="42" customFormat="1" hidden="1">
      <c r="A52" s="55" t="s">
        <v>161</v>
      </c>
      <c r="B52" s="55">
        <v>210</v>
      </c>
      <c r="C52" s="55">
        <v>1</v>
      </c>
      <c r="D52" s="49" t="s">
        <v>707</v>
      </c>
      <c r="E52" s="42" t="s">
        <v>653</v>
      </c>
      <c r="F52" s="58"/>
      <c r="G52" s="58"/>
      <c r="H52" s="58"/>
      <c r="I52" s="58"/>
      <c r="J52" s="64"/>
      <c r="K52" s="58"/>
      <c r="L52" s="58"/>
      <c r="M52" s="124">
        <v>0.1</v>
      </c>
      <c r="N52" s="93"/>
      <c r="O52" s="93"/>
      <c r="P52" s="93">
        <f t="shared" si="0"/>
        <v>0</v>
      </c>
      <c r="Q52" s="125">
        <f t="shared" si="1"/>
        <v>0</v>
      </c>
      <c r="R52" s="125">
        <f t="shared" si="2"/>
        <v>0</v>
      </c>
      <c r="S52" s="125">
        <f t="shared" si="3"/>
        <v>0</v>
      </c>
      <c r="T52" s="125">
        <f t="shared" si="4"/>
        <v>0</v>
      </c>
    </row>
    <row r="53" spans="1:20" s="42" customFormat="1">
      <c r="A53" s="55" t="s">
        <v>161</v>
      </c>
      <c r="B53" s="55">
        <v>215</v>
      </c>
      <c r="C53" s="55">
        <v>1</v>
      </c>
      <c r="D53" s="49" t="s">
        <v>709</v>
      </c>
      <c r="E53" s="58" t="s">
        <v>653</v>
      </c>
      <c r="F53" s="57" t="s">
        <v>350</v>
      </c>
      <c r="G53" s="58">
        <v>226</v>
      </c>
      <c r="H53" s="59">
        <v>40049</v>
      </c>
      <c r="I53" s="58" t="s">
        <v>708</v>
      </c>
      <c r="J53" s="64">
        <v>196.85</v>
      </c>
      <c r="K53" s="58" t="s">
        <v>658</v>
      </c>
      <c r="L53" s="42" t="s">
        <v>1862</v>
      </c>
      <c r="M53" s="124">
        <v>0.1</v>
      </c>
      <c r="N53" s="93">
        <v>12</v>
      </c>
      <c r="O53" s="93">
        <f>4+12+12+12+12+12+12+12</f>
        <v>88</v>
      </c>
      <c r="P53" s="93">
        <f t="shared" si="0"/>
        <v>1.6404166666666669</v>
      </c>
      <c r="Q53" s="125">
        <f t="shared" si="1"/>
        <v>19.685000000000002</v>
      </c>
      <c r="R53" s="125">
        <f t="shared" si="2"/>
        <v>144.35666666666668</v>
      </c>
      <c r="S53" s="125">
        <f t="shared" si="3"/>
        <v>164.04166666666669</v>
      </c>
      <c r="T53" s="125">
        <f t="shared" si="4"/>
        <v>32.808333333333309</v>
      </c>
    </row>
    <row r="54" spans="1:20" s="42" customFormat="1" hidden="1">
      <c r="A54" s="65" t="s">
        <v>161</v>
      </c>
      <c r="B54" s="65">
        <v>217</v>
      </c>
      <c r="C54" s="65">
        <v>1</v>
      </c>
      <c r="D54" s="42" t="s">
        <v>710</v>
      </c>
      <c r="E54" s="58" t="s">
        <v>653</v>
      </c>
      <c r="F54" s="58"/>
      <c r="G54" s="58"/>
      <c r="H54" s="59"/>
      <c r="I54" s="58"/>
      <c r="J54" s="64"/>
      <c r="K54" s="58"/>
      <c r="L54" s="42" t="s">
        <v>1862</v>
      </c>
      <c r="M54" s="124">
        <v>0.1</v>
      </c>
      <c r="N54" s="93"/>
      <c r="O54" s="93"/>
      <c r="P54" s="93">
        <f t="shared" si="0"/>
        <v>0</v>
      </c>
      <c r="Q54" s="125">
        <f t="shared" si="1"/>
        <v>0</v>
      </c>
      <c r="R54" s="125">
        <f t="shared" si="2"/>
        <v>0</v>
      </c>
      <c r="S54" s="125">
        <f t="shared" si="3"/>
        <v>0</v>
      </c>
      <c r="T54" s="125">
        <f t="shared" si="4"/>
        <v>0</v>
      </c>
    </row>
    <row r="55" spans="1:20" s="42" customFormat="1">
      <c r="A55" s="65" t="s">
        <v>161</v>
      </c>
      <c r="B55" s="65">
        <v>218</v>
      </c>
      <c r="C55" s="65">
        <v>1</v>
      </c>
      <c r="D55" s="42" t="s">
        <v>711</v>
      </c>
      <c r="E55" s="58" t="s">
        <v>653</v>
      </c>
      <c r="F55" s="58" t="s">
        <v>350</v>
      </c>
      <c r="G55" s="58">
        <v>599</v>
      </c>
      <c r="H55" s="59">
        <v>40334</v>
      </c>
      <c r="I55" s="58">
        <v>48316</v>
      </c>
      <c r="J55" s="64">
        <v>130.01</v>
      </c>
      <c r="K55" s="58" t="s">
        <v>712</v>
      </c>
      <c r="L55" s="42" t="s">
        <v>1875</v>
      </c>
      <c r="M55" s="124">
        <v>0.1</v>
      </c>
      <c r="N55" s="93">
        <v>12</v>
      </c>
      <c r="O55" s="93">
        <f>6+12+12+12+12+12+12</f>
        <v>78</v>
      </c>
      <c r="P55" s="93">
        <f t="shared" si="0"/>
        <v>1.0834166666666667</v>
      </c>
      <c r="Q55" s="125">
        <f t="shared" si="1"/>
        <v>13.001000000000001</v>
      </c>
      <c r="R55" s="125">
        <f t="shared" si="2"/>
        <v>84.506500000000003</v>
      </c>
      <c r="S55" s="125">
        <f t="shared" si="3"/>
        <v>97.507500000000007</v>
      </c>
      <c r="T55" s="125">
        <f t="shared" si="4"/>
        <v>32.502499999999984</v>
      </c>
    </row>
    <row r="56" spans="1:20" s="42" customFormat="1">
      <c r="A56" s="66" t="s">
        <v>161</v>
      </c>
      <c r="B56" s="66">
        <v>219</v>
      </c>
      <c r="C56" s="66">
        <v>1</v>
      </c>
      <c r="D56" s="42" t="s">
        <v>711</v>
      </c>
      <c r="E56" s="58" t="s">
        <v>653</v>
      </c>
      <c r="F56" s="58" t="s">
        <v>350</v>
      </c>
      <c r="G56" s="58">
        <v>599</v>
      </c>
      <c r="H56" s="59">
        <v>40334</v>
      </c>
      <c r="I56" s="58">
        <v>48316</v>
      </c>
      <c r="J56" s="64">
        <v>130.01</v>
      </c>
      <c r="K56" s="58" t="s">
        <v>712</v>
      </c>
      <c r="L56" s="42" t="s">
        <v>1875</v>
      </c>
      <c r="M56" s="124">
        <v>0.1</v>
      </c>
      <c r="N56" s="93">
        <v>12</v>
      </c>
      <c r="O56" s="93">
        <v>78</v>
      </c>
      <c r="P56" s="93">
        <f t="shared" si="0"/>
        <v>1.0834166666666667</v>
      </c>
      <c r="Q56" s="125">
        <f t="shared" si="1"/>
        <v>13.001000000000001</v>
      </c>
      <c r="R56" s="125">
        <f t="shared" si="2"/>
        <v>84.506500000000003</v>
      </c>
      <c r="S56" s="125">
        <f t="shared" si="3"/>
        <v>97.507500000000007</v>
      </c>
      <c r="T56" s="125">
        <f t="shared" si="4"/>
        <v>32.502499999999984</v>
      </c>
    </row>
    <row r="57" spans="1:20" s="42" customFormat="1" hidden="1">
      <c r="A57" s="65" t="s">
        <v>161</v>
      </c>
      <c r="B57" s="65">
        <v>226</v>
      </c>
      <c r="C57" s="65">
        <v>1</v>
      </c>
      <c r="D57" s="42" t="s">
        <v>715</v>
      </c>
      <c r="E57" s="42" t="s">
        <v>653</v>
      </c>
      <c r="F57" s="58"/>
      <c r="G57" s="58"/>
      <c r="H57" s="59"/>
      <c r="I57" s="58"/>
      <c r="J57" s="64"/>
      <c r="K57" s="58"/>
      <c r="L57" s="58"/>
      <c r="M57" s="124">
        <v>0.1</v>
      </c>
      <c r="N57" s="93"/>
      <c r="O57" s="93"/>
      <c r="P57" s="93">
        <f t="shared" si="0"/>
        <v>0</v>
      </c>
      <c r="Q57" s="125">
        <f t="shared" si="1"/>
        <v>0</v>
      </c>
      <c r="R57" s="125">
        <f t="shared" si="2"/>
        <v>0</v>
      </c>
      <c r="S57" s="125">
        <f t="shared" si="3"/>
        <v>0</v>
      </c>
      <c r="T57" s="125">
        <f t="shared" si="4"/>
        <v>0</v>
      </c>
    </row>
    <row r="58" spans="1:20" s="42" customFormat="1" hidden="1">
      <c r="A58" s="65" t="s">
        <v>161</v>
      </c>
      <c r="B58" s="65">
        <v>227</v>
      </c>
      <c r="C58" s="65">
        <v>1</v>
      </c>
      <c r="D58" s="42" t="s">
        <v>716</v>
      </c>
      <c r="E58" s="42" t="s">
        <v>653</v>
      </c>
      <c r="F58" s="58"/>
      <c r="G58" s="58"/>
      <c r="H58" s="59"/>
      <c r="I58" s="58"/>
      <c r="J58" s="64"/>
      <c r="K58" s="58"/>
      <c r="L58" s="58"/>
      <c r="M58" s="124">
        <v>0.1</v>
      </c>
      <c r="N58" s="93"/>
      <c r="O58" s="93"/>
      <c r="P58" s="93">
        <f t="shared" si="0"/>
        <v>0</v>
      </c>
      <c r="Q58" s="125">
        <f t="shared" si="1"/>
        <v>0</v>
      </c>
      <c r="R58" s="125">
        <f t="shared" si="2"/>
        <v>0</v>
      </c>
      <c r="S58" s="125">
        <f t="shared" si="3"/>
        <v>0</v>
      </c>
      <c r="T58" s="125">
        <f t="shared" si="4"/>
        <v>0</v>
      </c>
    </row>
    <row r="59" spans="1:20" s="42" customFormat="1" hidden="1">
      <c r="A59" s="65" t="s">
        <v>161</v>
      </c>
      <c r="B59" s="65">
        <v>229</v>
      </c>
      <c r="C59" s="65">
        <v>1</v>
      </c>
      <c r="D59" s="42" t="s">
        <v>717</v>
      </c>
      <c r="E59" s="42" t="s">
        <v>653</v>
      </c>
      <c r="F59" s="58"/>
      <c r="G59" s="58"/>
      <c r="H59" s="59"/>
      <c r="I59" s="58"/>
      <c r="J59" s="64"/>
      <c r="K59" s="58"/>
      <c r="L59" s="58"/>
      <c r="M59" s="124">
        <v>0.1</v>
      </c>
      <c r="N59" s="93"/>
      <c r="O59" s="93"/>
      <c r="P59" s="93">
        <f t="shared" si="0"/>
        <v>0</v>
      </c>
      <c r="Q59" s="125">
        <f t="shared" si="1"/>
        <v>0</v>
      </c>
      <c r="R59" s="125">
        <f t="shared" si="2"/>
        <v>0</v>
      </c>
      <c r="S59" s="125">
        <f t="shared" si="3"/>
        <v>0</v>
      </c>
      <c r="T59" s="125">
        <f t="shared" si="4"/>
        <v>0</v>
      </c>
    </row>
    <row r="60" spans="1:20" s="42" customFormat="1" ht="25.5">
      <c r="A60" s="65" t="s">
        <v>161</v>
      </c>
      <c r="B60" s="65">
        <v>230</v>
      </c>
      <c r="C60" s="65">
        <v>1</v>
      </c>
      <c r="D60" s="222" t="s">
        <v>718</v>
      </c>
      <c r="E60" s="42" t="s">
        <v>653</v>
      </c>
      <c r="F60" s="58" t="s">
        <v>350</v>
      </c>
      <c r="G60" s="58"/>
      <c r="H60" s="59">
        <v>37227</v>
      </c>
      <c r="I60" s="58">
        <v>698</v>
      </c>
      <c r="J60" s="64">
        <v>95</v>
      </c>
      <c r="K60" s="58" t="s">
        <v>719</v>
      </c>
      <c r="L60" s="58" t="s">
        <v>1874</v>
      </c>
      <c r="M60" s="124">
        <v>0.1</v>
      </c>
      <c r="N60" s="93">
        <v>0</v>
      </c>
      <c r="O60" s="93">
        <v>120</v>
      </c>
      <c r="P60" s="93">
        <f t="shared" si="0"/>
        <v>0.79166666666666663</v>
      </c>
      <c r="Q60" s="125">
        <f t="shared" si="1"/>
        <v>0</v>
      </c>
      <c r="R60" s="125">
        <f t="shared" si="2"/>
        <v>95</v>
      </c>
      <c r="S60" s="125">
        <f t="shared" si="3"/>
        <v>95</v>
      </c>
      <c r="T60" s="125">
        <f t="shared" si="4"/>
        <v>0</v>
      </c>
    </row>
    <row r="61" spans="1:20" s="42" customFormat="1" ht="25.5">
      <c r="A61" s="65" t="s">
        <v>161</v>
      </c>
      <c r="B61" s="65">
        <v>231</v>
      </c>
      <c r="C61" s="65">
        <v>1</v>
      </c>
      <c r="D61" s="222" t="s">
        <v>720</v>
      </c>
      <c r="E61" s="42" t="s">
        <v>653</v>
      </c>
      <c r="F61" s="58" t="s">
        <v>350</v>
      </c>
      <c r="G61" s="58"/>
      <c r="H61" s="59">
        <v>40879</v>
      </c>
      <c r="I61" s="58">
        <v>698</v>
      </c>
      <c r="J61" s="64">
        <v>139</v>
      </c>
      <c r="K61" s="58" t="s">
        <v>719</v>
      </c>
      <c r="L61" s="58" t="s">
        <v>1874</v>
      </c>
      <c r="M61" s="124">
        <v>0.1</v>
      </c>
      <c r="N61" s="93">
        <v>12</v>
      </c>
      <c r="O61" s="93">
        <f>12+12+12+12+12</f>
        <v>60</v>
      </c>
      <c r="P61" s="93">
        <f t="shared" si="0"/>
        <v>1.1583333333333334</v>
      </c>
      <c r="Q61" s="125">
        <f t="shared" si="1"/>
        <v>13.900000000000002</v>
      </c>
      <c r="R61" s="125">
        <f t="shared" si="2"/>
        <v>69.5</v>
      </c>
      <c r="S61" s="125">
        <f t="shared" si="3"/>
        <v>83.4</v>
      </c>
      <c r="T61" s="125">
        <f t="shared" si="4"/>
        <v>55.599999999999994</v>
      </c>
    </row>
    <row r="62" spans="1:20" s="42" customFormat="1" hidden="1">
      <c r="A62" s="65" t="s">
        <v>161</v>
      </c>
      <c r="B62" s="55">
        <v>232</v>
      </c>
      <c r="C62" s="55">
        <v>1</v>
      </c>
      <c r="D62" s="49" t="s">
        <v>721</v>
      </c>
      <c r="E62" s="42" t="s">
        <v>653</v>
      </c>
      <c r="F62" s="58"/>
      <c r="G62" s="58"/>
      <c r="H62" s="59"/>
      <c r="I62" s="58"/>
      <c r="J62" s="64"/>
      <c r="K62" s="58"/>
      <c r="L62" s="58"/>
      <c r="M62" s="124">
        <v>0.1</v>
      </c>
      <c r="N62" s="93"/>
      <c r="O62" s="93"/>
      <c r="P62" s="93">
        <f t="shared" si="0"/>
        <v>0</v>
      </c>
      <c r="Q62" s="125">
        <f t="shared" si="1"/>
        <v>0</v>
      </c>
      <c r="R62" s="125">
        <f t="shared" si="2"/>
        <v>0</v>
      </c>
      <c r="S62" s="125">
        <f t="shared" si="3"/>
        <v>0</v>
      </c>
      <c r="T62" s="125">
        <f t="shared" si="4"/>
        <v>0</v>
      </c>
    </row>
    <row r="63" spans="1:20" s="42" customFormat="1">
      <c r="A63" s="67" t="s">
        <v>161</v>
      </c>
      <c r="B63" s="67">
        <v>235</v>
      </c>
      <c r="C63" s="67">
        <v>1</v>
      </c>
      <c r="D63" s="68" t="s">
        <v>722</v>
      </c>
      <c r="E63" s="42" t="s">
        <v>653</v>
      </c>
      <c r="F63" s="59">
        <v>1136005</v>
      </c>
      <c r="G63" s="58">
        <v>3797</v>
      </c>
      <c r="H63" s="59">
        <v>39302</v>
      </c>
      <c r="I63" s="58">
        <v>8662</v>
      </c>
      <c r="J63" s="64">
        <v>1265</v>
      </c>
      <c r="K63" s="58" t="s">
        <v>723</v>
      </c>
      <c r="L63" s="58" t="s">
        <v>1876</v>
      </c>
      <c r="M63" s="124">
        <v>0.1</v>
      </c>
      <c r="N63" s="93">
        <v>8</v>
      </c>
      <c r="O63" s="93">
        <f>4+12+12+12+12+12+12+12+12+12</f>
        <v>112</v>
      </c>
      <c r="P63" s="93">
        <f t="shared" si="0"/>
        <v>10.541666666666666</v>
      </c>
      <c r="Q63" s="125">
        <f t="shared" si="1"/>
        <v>84.333333333333329</v>
      </c>
      <c r="R63" s="125">
        <f t="shared" si="2"/>
        <v>1180.6666666666665</v>
      </c>
      <c r="S63" s="125">
        <f t="shared" si="3"/>
        <v>1264.9999999999998</v>
      </c>
      <c r="T63" s="125">
        <f t="shared" si="4"/>
        <v>0</v>
      </c>
    </row>
    <row r="64" spans="1:20" s="42" customFormat="1" ht="9.75" hidden="1" customHeight="1">
      <c r="A64" s="67" t="s">
        <v>161</v>
      </c>
      <c r="B64" s="67">
        <v>236</v>
      </c>
      <c r="C64" s="67">
        <v>1</v>
      </c>
      <c r="D64" s="68" t="s">
        <v>724</v>
      </c>
      <c r="E64" s="42" t="s">
        <v>653</v>
      </c>
      <c r="F64" s="58"/>
      <c r="G64" s="58"/>
      <c r="H64" s="59"/>
      <c r="I64" s="58"/>
      <c r="J64" s="64"/>
      <c r="K64" s="58"/>
      <c r="L64" s="58"/>
      <c r="M64" s="124">
        <v>0.1</v>
      </c>
      <c r="N64" s="93"/>
      <c r="O64" s="93"/>
      <c r="P64" s="93">
        <f t="shared" si="0"/>
        <v>0</v>
      </c>
      <c r="Q64" s="125">
        <f t="shared" si="1"/>
        <v>0</v>
      </c>
      <c r="R64" s="125">
        <f t="shared" si="2"/>
        <v>0</v>
      </c>
      <c r="S64" s="125">
        <f t="shared" si="3"/>
        <v>0</v>
      </c>
      <c r="T64" s="125">
        <f t="shared" si="4"/>
        <v>0</v>
      </c>
    </row>
    <row r="65" spans="1:20" s="42" customFormat="1" hidden="1">
      <c r="A65" s="67" t="s">
        <v>161</v>
      </c>
      <c r="B65" s="67">
        <v>237</v>
      </c>
      <c r="C65" s="67">
        <v>1</v>
      </c>
      <c r="D65" s="68" t="s">
        <v>725</v>
      </c>
      <c r="E65" s="42" t="s">
        <v>653</v>
      </c>
      <c r="F65" s="59"/>
      <c r="G65" s="58"/>
      <c r="H65" s="59"/>
      <c r="I65" s="58"/>
      <c r="J65" s="64"/>
      <c r="K65" s="58"/>
      <c r="L65" s="58"/>
      <c r="M65" s="124">
        <v>0.1</v>
      </c>
      <c r="N65" s="93"/>
      <c r="O65" s="93"/>
      <c r="P65" s="93">
        <f t="shared" si="0"/>
        <v>0</v>
      </c>
      <c r="Q65" s="125">
        <f t="shared" si="1"/>
        <v>0</v>
      </c>
      <c r="R65" s="125">
        <f t="shared" si="2"/>
        <v>0</v>
      </c>
      <c r="S65" s="125">
        <f t="shared" si="3"/>
        <v>0</v>
      </c>
      <c r="T65" s="125">
        <f t="shared" si="4"/>
        <v>0</v>
      </c>
    </row>
    <row r="66" spans="1:20" s="42" customFormat="1" hidden="1">
      <c r="A66" s="67" t="s">
        <v>161</v>
      </c>
      <c r="B66" s="67">
        <v>238</v>
      </c>
      <c r="C66" s="67">
        <v>1</v>
      </c>
      <c r="D66" s="68" t="s">
        <v>726</v>
      </c>
      <c r="E66" s="58" t="s">
        <v>653</v>
      </c>
      <c r="F66" s="58"/>
      <c r="G66" s="58"/>
      <c r="H66" s="58"/>
      <c r="I66" s="58"/>
      <c r="J66" s="64"/>
      <c r="K66" s="58"/>
      <c r="L66" s="58"/>
      <c r="M66" s="124">
        <v>0.1</v>
      </c>
      <c r="N66" s="93"/>
      <c r="O66" s="93"/>
      <c r="P66" s="93">
        <f t="shared" si="0"/>
        <v>0</v>
      </c>
      <c r="Q66" s="125">
        <f t="shared" si="1"/>
        <v>0</v>
      </c>
      <c r="R66" s="125">
        <f t="shared" si="2"/>
        <v>0</v>
      </c>
      <c r="S66" s="125">
        <f t="shared" si="3"/>
        <v>0</v>
      </c>
      <c r="T66" s="125">
        <f t="shared" si="4"/>
        <v>0</v>
      </c>
    </row>
    <row r="67" spans="1:20" s="42" customFormat="1" hidden="1">
      <c r="A67" s="65" t="s">
        <v>161</v>
      </c>
      <c r="B67" s="55">
        <v>242</v>
      </c>
      <c r="C67" s="55">
        <v>1</v>
      </c>
      <c r="D67" s="49" t="s">
        <v>727</v>
      </c>
      <c r="E67" s="42" t="s">
        <v>653</v>
      </c>
      <c r="F67" s="58"/>
      <c r="G67" s="58"/>
      <c r="H67" s="58"/>
      <c r="I67" s="58"/>
      <c r="J67" s="64"/>
      <c r="K67" s="58"/>
      <c r="L67" s="58"/>
      <c r="M67" s="124">
        <v>0.1</v>
      </c>
      <c r="N67" s="93"/>
      <c r="O67" s="93"/>
      <c r="P67" s="93">
        <f t="shared" si="0"/>
        <v>0</v>
      </c>
      <c r="Q67" s="125">
        <f t="shared" si="1"/>
        <v>0</v>
      </c>
      <c r="R67" s="125">
        <f t="shared" si="2"/>
        <v>0</v>
      </c>
      <c r="S67" s="125">
        <f t="shared" si="3"/>
        <v>0</v>
      </c>
      <c r="T67" s="125">
        <f t="shared" si="4"/>
        <v>0</v>
      </c>
    </row>
    <row r="68" spans="1:20" s="42" customFormat="1">
      <c r="A68" s="65" t="s">
        <v>161</v>
      </c>
      <c r="B68" s="67">
        <v>243</v>
      </c>
      <c r="C68" s="55">
        <v>1</v>
      </c>
      <c r="D68" s="49" t="s">
        <v>713</v>
      </c>
      <c r="E68" s="42" t="s">
        <v>653</v>
      </c>
      <c r="F68" s="58" t="s">
        <v>728</v>
      </c>
      <c r="G68" s="58">
        <v>101</v>
      </c>
      <c r="H68" s="59">
        <v>39302</v>
      </c>
      <c r="I68" s="58"/>
      <c r="J68" s="64">
        <v>2499</v>
      </c>
      <c r="K68" s="58"/>
      <c r="L68" s="58" t="s">
        <v>1874</v>
      </c>
      <c r="M68" s="124">
        <v>0.1</v>
      </c>
      <c r="N68" s="93">
        <v>8</v>
      </c>
      <c r="O68" s="93">
        <f>4+12+12+12+12+12+12+12+12+12</f>
        <v>112</v>
      </c>
      <c r="P68" s="93">
        <f t="shared" si="0"/>
        <v>20.824999999999999</v>
      </c>
      <c r="Q68" s="125">
        <f t="shared" si="1"/>
        <v>166.6</v>
      </c>
      <c r="R68" s="125">
        <f t="shared" si="2"/>
        <v>2332.4</v>
      </c>
      <c r="S68" s="125">
        <f t="shared" si="3"/>
        <v>2499</v>
      </c>
      <c r="T68" s="125">
        <f t="shared" si="4"/>
        <v>0</v>
      </c>
    </row>
    <row r="69" spans="1:20" s="42" customFormat="1" hidden="1">
      <c r="A69" s="65" t="s">
        <v>161</v>
      </c>
      <c r="B69" s="55">
        <v>244</v>
      </c>
      <c r="C69" s="55">
        <v>1</v>
      </c>
      <c r="D69" s="49" t="s">
        <v>729</v>
      </c>
      <c r="E69" s="42" t="s">
        <v>653</v>
      </c>
      <c r="F69" s="58"/>
      <c r="G69" s="58"/>
      <c r="H69" s="58"/>
      <c r="I69" s="58"/>
      <c r="J69" s="64"/>
      <c r="K69" s="58"/>
      <c r="L69" s="58"/>
      <c r="M69" s="124">
        <v>0.1</v>
      </c>
      <c r="N69" s="93"/>
      <c r="O69" s="93"/>
      <c r="P69" s="93">
        <f t="shared" si="0"/>
        <v>0</v>
      </c>
      <c r="Q69" s="125">
        <f t="shared" si="1"/>
        <v>0</v>
      </c>
      <c r="R69" s="125">
        <f t="shared" si="2"/>
        <v>0</v>
      </c>
      <c r="S69" s="125">
        <f t="shared" si="3"/>
        <v>0</v>
      </c>
      <c r="T69" s="125">
        <f t="shared" si="4"/>
        <v>0</v>
      </c>
    </row>
    <row r="70" spans="1:20" s="42" customFormat="1">
      <c r="A70" s="65" t="s">
        <v>161</v>
      </c>
      <c r="B70" s="67">
        <v>245</v>
      </c>
      <c r="C70" s="55">
        <v>4</v>
      </c>
      <c r="D70" s="49" t="s">
        <v>730</v>
      </c>
      <c r="E70" s="42" t="s">
        <v>653</v>
      </c>
      <c r="F70" s="69">
        <v>1398950</v>
      </c>
      <c r="G70" s="58">
        <v>939</v>
      </c>
      <c r="H70" s="59">
        <v>40577</v>
      </c>
      <c r="I70" s="58">
        <v>476579</v>
      </c>
      <c r="J70" s="64">
        <v>518.15</v>
      </c>
      <c r="K70" s="58" t="s">
        <v>731</v>
      </c>
      <c r="L70" s="42" t="s">
        <v>1875</v>
      </c>
      <c r="M70" s="124">
        <v>0.1</v>
      </c>
      <c r="N70" s="93">
        <v>12</v>
      </c>
      <c r="O70" s="93">
        <f>5+12+12+12+12+12</f>
        <v>65</v>
      </c>
      <c r="P70" s="93">
        <f t="shared" si="0"/>
        <v>4.3179166666666662</v>
      </c>
      <c r="Q70" s="125">
        <f t="shared" si="1"/>
        <v>51.814999999999998</v>
      </c>
      <c r="R70" s="125">
        <f t="shared" si="2"/>
        <v>280.66458333333333</v>
      </c>
      <c r="S70" s="125">
        <f t="shared" si="3"/>
        <v>332.47958333333332</v>
      </c>
      <c r="T70" s="125">
        <f t="shared" si="4"/>
        <v>185.67041666666665</v>
      </c>
    </row>
    <row r="71" spans="1:20" s="42" customFormat="1">
      <c r="A71" s="62" t="s">
        <v>161</v>
      </c>
      <c r="B71" s="62">
        <v>247</v>
      </c>
      <c r="C71" s="62">
        <v>1</v>
      </c>
      <c r="D71" s="63" t="s">
        <v>732</v>
      </c>
      <c r="E71" s="42" t="s">
        <v>653</v>
      </c>
      <c r="F71" s="58" t="s">
        <v>350</v>
      </c>
      <c r="G71" s="58">
        <v>1184</v>
      </c>
      <c r="H71" s="59">
        <v>40745</v>
      </c>
      <c r="I71" s="58">
        <v>758</v>
      </c>
      <c r="J71" s="64">
        <v>1016.38</v>
      </c>
      <c r="K71" s="58" t="s">
        <v>733</v>
      </c>
      <c r="L71" s="58" t="s">
        <v>1862</v>
      </c>
      <c r="M71" s="124">
        <v>0.1</v>
      </c>
      <c r="N71" s="93">
        <v>12</v>
      </c>
      <c r="O71" s="93">
        <f>10+12+12+12+12+12</f>
        <v>70</v>
      </c>
      <c r="P71" s="93">
        <f t="shared" si="0"/>
        <v>8.4698333333333338</v>
      </c>
      <c r="Q71" s="125">
        <f t="shared" si="1"/>
        <v>101.63800000000001</v>
      </c>
      <c r="R71" s="125">
        <f t="shared" si="2"/>
        <v>592.88833333333332</v>
      </c>
      <c r="S71" s="125">
        <f t="shared" si="3"/>
        <v>694.52633333333335</v>
      </c>
      <c r="T71" s="125">
        <f t="shared" si="4"/>
        <v>321.85366666666664</v>
      </c>
    </row>
    <row r="72" spans="1:20" s="42" customFormat="1">
      <c r="A72" s="65" t="s">
        <v>161</v>
      </c>
      <c r="B72" s="65">
        <v>248</v>
      </c>
      <c r="C72" s="65">
        <v>1</v>
      </c>
      <c r="D72" s="42" t="s">
        <v>734</v>
      </c>
      <c r="E72" s="42" t="s">
        <v>653</v>
      </c>
      <c r="F72" s="58" t="s">
        <v>350</v>
      </c>
      <c r="G72" s="58">
        <v>1184</v>
      </c>
      <c r="H72" s="59">
        <v>40595</v>
      </c>
      <c r="I72" s="58">
        <v>758</v>
      </c>
      <c r="J72" s="64">
        <v>1016.38</v>
      </c>
      <c r="K72" s="58" t="s">
        <v>733</v>
      </c>
      <c r="L72" s="58" t="s">
        <v>1862</v>
      </c>
      <c r="M72" s="124">
        <v>0.1</v>
      </c>
      <c r="N72" s="93">
        <v>12</v>
      </c>
      <c r="O72" s="93">
        <f>5+12+12+12+12+12</f>
        <v>65</v>
      </c>
      <c r="P72" s="93">
        <f t="shared" si="0"/>
        <v>8.4698333333333338</v>
      </c>
      <c r="Q72" s="125">
        <f t="shared" si="1"/>
        <v>101.63800000000001</v>
      </c>
      <c r="R72" s="125">
        <f t="shared" si="2"/>
        <v>550.53916666666669</v>
      </c>
      <c r="S72" s="125">
        <f t="shared" si="3"/>
        <v>652.17716666666672</v>
      </c>
      <c r="T72" s="125">
        <f t="shared" si="4"/>
        <v>364.20283333333327</v>
      </c>
    </row>
    <row r="73" spans="1:20" s="42" customFormat="1">
      <c r="A73" s="65" t="s">
        <v>161</v>
      </c>
      <c r="B73" s="65">
        <v>249</v>
      </c>
      <c r="C73" s="65">
        <v>1</v>
      </c>
      <c r="D73" s="42" t="s">
        <v>735</v>
      </c>
      <c r="E73" s="42" t="s">
        <v>653</v>
      </c>
      <c r="F73" s="58" t="s">
        <v>350</v>
      </c>
      <c r="G73" s="58">
        <v>1184</v>
      </c>
      <c r="H73" s="59">
        <v>40745</v>
      </c>
      <c r="I73" s="58">
        <v>758</v>
      </c>
      <c r="J73" s="64">
        <v>1016.38</v>
      </c>
      <c r="K73" s="58" t="s">
        <v>733</v>
      </c>
      <c r="L73" s="58" t="s">
        <v>1862</v>
      </c>
      <c r="M73" s="124">
        <v>0.1</v>
      </c>
      <c r="N73" s="93">
        <v>12</v>
      </c>
      <c r="O73" s="93">
        <v>70</v>
      </c>
      <c r="P73" s="93">
        <f t="shared" si="0"/>
        <v>8.4698333333333338</v>
      </c>
      <c r="Q73" s="125">
        <f t="shared" si="1"/>
        <v>101.63800000000001</v>
      </c>
      <c r="R73" s="125">
        <f t="shared" si="2"/>
        <v>592.88833333333332</v>
      </c>
      <c r="S73" s="125">
        <f t="shared" si="3"/>
        <v>694.52633333333335</v>
      </c>
      <c r="T73" s="125">
        <f t="shared" si="4"/>
        <v>321.85366666666664</v>
      </c>
    </row>
    <row r="74" spans="1:20" s="42" customFormat="1" ht="25.5">
      <c r="A74" s="65" t="s">
        <v>161</v>
      </c>
      <c r="B74" s="65">
        <v>250</v>
      </c>
      <c r="C74" s="65">
        <v>1</v>
      </c>
      <c r="D74" s="222" t="s">
        <v>736</v>
      </c>
      <c r="E74" s="42" t="s">
        <v>653</v>
      </c>
      <c r="F74" s="58" t="s">
        <v>350</v>
      </c>
      <c r="G74" s="58">
        <v>1184</v>
      </c>
      <c r="H74" s="59">
        <v>40745</v>
      </c>
      <c r="I74" s="58">
        <v>758</v>
      </c>
      <c r="J74" s="64">
        <v>918.97</v>
      </c>
      <c r="K74" s="58" t="s">
        <v>733</v>
      </c>
      <c r="L74" s="42" t="s">
        <v>1862</v>
      </c>
      <c r="M74" s="124">
        <v>0.1</v>
      </c>
      <c r="N74" s="93">
        <v>12</v>
      </c>
      <c r="O74" s="93">
        <v>70</v>
      </c>
      <c r="P74" s="93">
        <f t="shared" ref="P74:P137" si="5">+J74*M74/12</f>
        <v>7.6580833333333338</v>
      </c>
      <c r="Q74" s="125">
        <f t="shared" ref="Q74:Q137" si="6">+P74*N74</f>
        <v>91.897000000000006</v>
      </c>
      <c r="R74" s="125">
        <f t="shared" ref="R74:R137" si="7">+P74*O74</f>
        <v>536.06583333333333</v>
      </c>
      <c r="S74" s="125">
        <f t="shared" ref="S74:S137" si="8">+R74+Q74</f>
        <v>627.96283333333338</v>
      </c>
      <c r="T74" s="125">
        <f t="shared" ref="T74:T137" si="9">+J74-S74</f>
        <v>291.00716666666665</v>
      </c>
    </row>
    <row r="75" spans="1:20" s="42" customFormat="1" ht="25.5">
      <c r="A75" s="65" t="s">
        <v>161</v>
      </c>
      <c r="B75" s="65">
        <v>251</v>
      </c>
      <c r="C75" s="65">
        <v>1</v>
      </c>
      <c r="D75" s="222" t="s">
        <v>737</v>
      </c>
      <c r="E75" s="42" t="s">
        <v>653</v>
      </c>
      <c r="F75" s="58" t="s">
        <v>350</v>
      </c>
      <c r="G75" s="58">
        <v>1184</v>
      </c>
      <c r="H75" s="59">
        <v>40745</v>
      </c>
      <c r="I75" s="58">
        <v>758</v>
      </c>
      <c r="J75" s="64">
        <v>918.97</v>
      </c>
      <c r="K75" s="58" t="s">
        <v>733</v>
      </c>
      <c r="L75" s="42" t="s">
        <v>1862</v>
      </c>
      <c r="M75" s="124">
        <v>0.1</v>
      </c>
      <c r="N75" s="93">
        <v>12</v>
      </c>
      <c r="O75" s="93">
        <v>70</v>
      </c>
      <c r="P75" s="93">
        <f t="shared" si="5"/>
        <v>7.6580833333333338</v>
      </c>
      <c r="Q75" s="125">
        <f t="shared" si="6"/>
        <v>91.897000000000006</v>
      </c>
      <c r="R75" s="125">
        <f t="shared" si="7"/>
        <v>536.06583333333333</v>
      </c>
      <c r="S75" s="125">
        <f t="shared" si="8"/>
        <v>627.96283333333338</v>
      </c>
      <c r="T75" s="125">
        <f t="shared" si="9"/>
        <v>291.00716666666665</v>
      </c>
    </row>
    <row r="76" spans="1:20" s="42" customFormat="1">
      <c r="A76" s="65" t="s">
        <v>161</v>
      </c>
      <c r="B76" s="65">
        <v>252</v>
      </c>
      <c r="C76" s="62">
        <v>1</v>
      </c>
      <c r="D76" s="63" t="s">
        <v>738</v>
      </c>
      <c r="E76" s="42" t="s">
        <v>653</v>
      </c>
      <c r="F76" s="58" t="s">
        <v>350</v>
      </c>
      <c r="G76" s="58">
        <v>1184</v>
      </c>
      <c r="H76" s="59">
        <v>40745</v>
      </c>
      <c r="I76" s="58">
        <v>758</v>
      </c>
      <c r="J76" s="64">
        <v>1016.38</v>
      </c>
      <c r="K76" s="58" t="s">
        <v>733</v>
      </c>
      <c r="L76" s="58" t="s">
        <v>1862</v>
      </c>
      <c r="M76" s="124">
        <v>0.1</v>
      </c>
      <c r="N76" s="93">
        <v>12</v>
      </c>
      <c r="O76" s="93">
        <v>70</v>
      </c>
      <c r="P76" s="93">
        <f t="shared" si="5"/>
        <v>8.4698333333333338</v>
      </c>
      <c r="Q76" s="125">
        <f t="shared" si="6"/>
        <v>101.63800000000001</v>
      </c>
      <c r="R76" s="125">
        <f t="shared" si="7"/>
        <v>592.88833333333332</v>
      </c>
      <c r="S76" s="125">
        <f t="shared" si="8"/>
        <v>694.52633333333335</v>
      </c>
      <c r="T76" s="125">
        <f t="shared" si="9"/>
        <v>321.85366666666664</v>
      </c>
    </row>
    <row r="77" spans="1:20" s="42" customFormat="1">
      <c r="A77" s="65" t="s">
        <v>161</v>
      </c>
      <c r="B77" s="65" t="s">
        <v>739</v>
      </c>
      <c r="C77" s="65">
        <v>10</v>
      </c>
      <c r="D77" s="42" t="s">
        <v>740</v>
      </c>
      <c r="E77" s="126" t="s">
        <v>679</v>
      </c>
      <c r="F77" s="59">
        <v>1355121</v>
      </c>
      <c r="G77" s="58">
        <v>722</v>
      </c>
      <c r="H77" s="59">
        <v>40436</v>
      </c>
      <c r="I77" s="58">
        <v>357690</v>
      </c>
      <c r="J77" s="64">
        <v>4063.16</v>
      </c>
      <c r="K77" s="58" t="s">
        <v>741</v>
      </c>
      <c r="L77" s="58" t="s">
        <v>1876</v>
      </c>
      <c r="M77" s="124">
        <v>0.1</v>
      </c>
      <c r="N77" s="93">
        <v>12</v>
      </c>
      <c r="O77" s="93">
        <f>3+12+12+12+12+12+12</f>
        <v>75</v>
      </c>
      <c r="P77" s="93">
        <f t="shared" si="5"/>
        <v>33.859666666666669</v>
      </c>
      <c r="Q77" s="125">
        <f t="shared" si="6"/>
        <v>406.31600000000003</v>
      </c>
      <c r="R77" s="125">
        <f t="shared" si="7"/>
        <v>2539.4750000000004</v>
      </c>
      <c r="S77" s="125">
        <f t="shared" si="8"/>
        <v>2945.7910000000002</v>
      </c>
      <c r="T77" s="125">
        <f t="shared" si="9"/>
        <v>1117.3689999999997</v>
      </c>
    </row>
    <row r="78" spans="1:20" s="42" customFormat="1" ht="17.25" customHeight="1">
      <c r="A78" s="62" t="s">
        <v>161</v>
      </c>
      <c r="B78" s="62">
        <v>269</v>
      </c>
      <c r="C78" s="62">
        <v>1</v>
      </c>
      <c r="D78" s="222" t="s">
        <v>742</v>
      </c>
      <c r="E78" s="42" t="s">
        <v>653</v>
      </c>
      <c r="F78" s="59">
        <v>1406255</v>
      </c>
      <c r="G78" s="58">
        <v>1118</v>
      </c>
      <c r="H78" s="59">
        <v>40842</v>
      </c>
      <c r="I78" s="58">
        <v>285100</v>
      </c>
      <c r="J78" s="64">
        <v>899</v>
      </c>
      <c r="K78" s="58" t="s">
        <v>388</v>
      </c>
      <c r="L78" s="58" t="s">
        <v>1874</v>
      </c>
      <c r="M78" s="124">
        <v>0.1</v>
      </c>
      <c r="N78" s="93">
        <v>12</v>
      </c>
      <c r="O78" s="93">
        <f>2+12+12+12+12+12</f>
        <v>62</v>
      </c>
      <c r="P78" s="93">
        <f t="shared" si="5"/>
        <v>7.4916666666666671</v>
      </c>
      <c r="Q78" s="125">
        <f t="shared" si="6"/>
        <v>89.9</v>
      </c>
      <c r="R78" s="125">
        <f t="shared" si="7"/>
        <v>464.48333333333335</v>
      </c>
      <c r="S78" s="125">
        <f t="shared" si="8"/>
        <v>554.38333333333333</v>
      </c>
      <c r="T78" s="125">
        <f t="shared" si="9"/>
        <v>344.61666666666667</v>
      </c>
    </row>
    <row r="79" spans="1:20" s="42" customFormat="1">
      <c r="A79" s="62" t="s">
        <v>161</v>
      </c>
      <c r="B79" s="62">
        <v>270</v>
      </c>
      <c r="C79" s="62">
        <v>1</v>
      </c>
      <c r="D79" s="68" t="s">
        <v>743</v>
      </c>
      <c r="E79" s="42" t="s">
        <v>653</v>
      </c>
      <c r="F79" s="58">
        <v>7464</v>
      </c>
      <c r="G79" s="58">
        <v>242</v>
      </c>
      <c r="H79" s="59">
        <v>41088</v>
      </c>
      <c r="I79" s="58">
        <v>7464</v>
      </c>
      <c r="J79" s="64">
        <v>1577.6</v>
      </c>
      <c r="K79" s="58" t="s">
        <v>744</v>
      </c>
      <c r="L79" s="58" t="s">
        <v>1877</v>
      </c>
      <c r="M79" s="124">
        <v>0.33329999999999999</v>
      </c>
      <c r="N79" s="93">
        <v>12</v>
      </c>
      <c r="O79" s="93">
        <f>6+12+12+12+12</f>
        <v>54</v>
      </c>
      <c r="P79" s="93">
        <f t="shared" si="5"/>
        <v>43.817839999999997</v>
      </c>
      <c r="Q79" s="125">
        <f t="shared" si="6"/>
        <v>525.81407999999999</v>
      </c>
      <c r="R79" s="125">
        <f t="shared" si="7"/>
        <v>2366.16336</v>
      </c>
      <c r="S79" s="125">
        <f t="shared" si="8"/>
        <v>2891.9774400000001</v>
      </c>
      <c r="T79" s="125">
        <f t="shared" si="9"/>
        <v>-1314.3774400000002</v>
      </c>
    </row>
    <row r="80" spans="1:20" s="42" customFormat="1">
      <c r="A80" s="62" t="s">
        <v>161</v>
      </c>
      <c r="B80" s="62">
        <v>271</v>
      </c>
      <c r="C80" s="62">
        <v>1</v>
      </c>
      <c r="D80" s="68" t="s">
        <v>745</v>
      </c>
      <c r="E80" s="42" t="s">
        <v>653</v>
      </c>
      <c r="F80" s="58">
        <v>18187</v>
      </c>
      <c r="G80" s="58">
        <v>323</v>
      </c>
      <c r="H80" s="59">
        <v>41137</v>
      </c>
      <c r="I80" s="58">
        <v>18187</v>
      </c>
      <c r="J80" s="64">
        <v>6728</v>
      </c>
      <c r="K80" s="58" t="s">
        <v>746</v>
      </c>
      <c r="L80" s="58" t="s">
        <v>1877</v>
      </c>
      <c r="M80" s="124">
        <v>0.33329999999999999</v>
      </c>
      <c r="N80" s="93">
        <v>12</v>
      </c>
      <c r="O80" s="93">
        <f>4+12+12+12+12</f>
        <v>52</v>
      </c>
      <c r="P80" s="93">
        <f t="shared" si="5"/>
        <v>186.87019999999998</v>
      </c>
      <c r="Q80" s="125">
        <f t="shared" si="6"/>
        <v>2242.4423999999999</v>
      </c>
      <c r="R80" s="125">
        <f t="shared" si="7"/>
        <v>9717.250399999999</v>
      </c>
      <c r="S80" s="125">
        <f t="shared" si="8"/>
        <v>11959.692799999999</v>
      </c>
      <c r="T80" s="125">
        <f t="shared" si="9"/>
        <v>-5231.6927999999989</v>
      </c>
    </row>
    <row r="81" spans="1:20" s="42" customFormat="1">
      <c r="A81" s="62" t="s">
        <v>161</v>
      </c>
      <c r="B81" s="62">
        <v>272</v>
      </c>
      <c r="C81" s="62">
        <v>1</v>
      </c>
      <c r="D81" s="68" t="s">
        <v>747</v>
      </c>
      <c r="E81" s="42" t="s">
        <v>653</v>
      </c>
      <c r="F81" s="57" t="s">
        <v>748</v>
      </c>
      <c r="G81" s="58">
        <v>464</v>
      </c>
      <c r="H81" s="59">
        <v>41192</v>
      </c>
      <c r="I81" s="58" t="s">
        <v>749</v>
      </c>
      <c r="J81" s="64">
        <v>193.35</v>
      </c>
      <c r="K81" s="58" t="s">
        <v>750</v>
      </c>
      <c r="L81" s="42" t="s">
        <v>1862</v>
      </c>
      <c r="M81" s="124">
        <v>0.1</v>
      </c>
      <c r="N81" s="93">
        <v>12</v>
      </c>
      <c r="O81" s="93">
        <f>2+12+12+12+12</f>
        <v>50</v>
      </c>
      <c r="P81" s="93">
        <f t="shared" si="5"/>
        <v>1.6112500000000001</v>
      </c>
      <c r="Q81" s="125">
        <f t="shared" si="6"/>
        <v>19.335000000000001</v>
      </c>
      <c r="R81" s="125">
        <f t="shared" si="7"/>
        <v>80.5625</v>
      </c>
      <c r="S81" s="125">
        <f t="shared" si="8"/>
        <v>99.897500000000008</v>
      </c>
      <c r="T81" s="125">
        <f t="shared" si="9"/>
        <v>93.452499999999986</v>
      </c>
    </row>
    <row r="82" spans="1:20" s="42" customFormat="1">
      <c r="A82" s="62" t="s">
        <v>161</v>
      </c>
      <c r="B82" s="62">
        <v>273</v>
      </c>
      <c r="C82" s="62">
        <v>1</v>
      </c>
      <c r="D82" s="68" t="s">
        <v>747</v>
      </c>
      <c r="E82" s="42" t="s">
        <v>653</v>
      </c>
      <c r="F82" s="57" t="s">
        <v>748</v>
      </c>
      <c r="G82" s="58">
        <v>464</v>
      </c>
      <c r="H82" s="59">
        <v>41192</v>
      </c>
      <c r="I82" s="58" t="s">
        <v>749</v>
      </c>
      <c r="J82" s="64">
        <v>193.35</v>
      </c>
      <c r="K82" s="58" t="s">
        <v>750</v>
      </c>
      <c r="L82" s="42" t="s">
        <v>1862</v>
      </c>
      <c r="M82" s="124">
        <v>0.1</v>
      </c>
      <c r="N82" s="93">
        <v>12</v>
      </c>
      <c r="O82" s="93">
        <f t="shared" ref="O82:O83" si="10">2+12+12+12+12</f>
        <v>50</v>
      </c>
      <c r="P82" s="93">
        <f t="shared" si="5"/>
        <v>1.6112500000000001</v>
      </c>
      <c r="Q82" s="125">
        <f t="shared" si="6"/>
        <v>19.335000000000001</v>
      </c>
      <c r="R82" s="125">
        <f t="shared" si="7"/>
        <v>80.5625</v>
      </c>
      <c r="S82" s="125">
        <f t="shared" si="8"/>
        <v>99.897500000000008</v>
      </c>
      <c r="T82" s="125">
        <f t="shared" si="9"/>
        <v>93.452499999999986</v>
      </c>
    </row>
    <row r="83" spans="1:20" s="42" customFormat="1">
      <c r="A83" s="62" t="s">
        <v>161</v>
      </c>
      <c r="B83" s="62">
        <v>274</v>
      </c>
      <c r="C83" s="62">
        <v>1</v>
      </c>
      <c r="D83" s="68" t="s">
        <v>747</v>
      </c>
      <c r="E83" s="42" t="s">
        <v>653</v>
      </c>
      <c r="F83" s="57" t="s">
        <v>748</v>
      </c>
      <c r="G83" s="58">
        <v>464</v>
      </c>
      <c r="H83" s="59">
        <v>41192</v>
      </c>
      <c r="I83" s="58" t="s">
        <v>749</v>
      </c>
      <c r="J83" s="64">
        <v>193.35</v>
      </c>
      <c r="K83" s="58" t="s">
        <v>750</v>
      </c>
      <c r="L83" s="42" t="s">
        <v>1862</v>
      </c>
      <c r="M83" s="124">
        <v>0.1</v>
      </c>
      <c r="N83" s="93">
        <v>12</v>
      </c>
      <c r="O83" s="93">
        <f t="shared" si="10"/>
        <v>50</v>
      </c>
      <c r="P83" s="93">
        <f t="shared" si="5"/>
        <v>1.6112500000000001</v>
      </c>
      <c r="Q83" s="125">
        <f t="shared" si="6"/>
        <v>19.335000000000001</v>
      </c>
      <c r="R83" s="125">
        <f t="shared" si="7"/>
        <v>80.5625</v>
      </c>
      <c r="S83" s="125">
        <f t="shared" si="8"/>
        <v>99.897500000000008</v>
      </c>
      <c r="T83" s="125">
        <f t="shared" si="9"/>
        <v>93.452499999999986</v>
      </c>
    </row>
    <row r="84" spans="1:20" s="42" customFormat="1">
      <c r="A84" s="65" t="s">
        <v>161</v>
      </c>
      <c r="B84" s="55">
        <v>275</v>
      </c>
      <c r="C84" s="55">
        <v>1</v>
      </c>
      <c r="D84" s="68" t="s">
        <v>747</v>
      </c>
      <c r="E84" s="42" t="s">
        <v>653</v>
      </c>
      <c r="F84" s="57" t="s">
        <v>748</v>
      </c>
      <c r="G84" s="58">
        <v>481</v>
      </c>
      <c r="H84" s="59">
        <v>41227</v>
      </c>
      <c r="I84" s="58" t="s">
        <v>751</v>
      </c>
      <c r="J84" s="64">
        <v>189</v>
      </c>
      <c r="K84" s="58" t="s">
        <v>750</v>
      </c>
      <c r="L84" s="42" t="s">
        <v>1862</v>
      </c>
      <c r="M84" s="124">
        <v>0.1</v>
      </c>
      <c r="N84" s="93">
        <v>12</v>
      </c>
      <c r="O84" s="93">
        <f>1+12+12+12+12</f>
        <v>49</v>
      </c>
      <c r="P84" s="93">
        <f t="shared" si="5"/>
        <v>1.5750000000000002</v>
      </c>
      <c r="Q84" s="125">
        <f t="shared" si="6"/>
        <v>18.900000000000002</v>
      </c>
      <c r="R84" s="125">
        <f t="shared" si="7"/>
        <v>77.175000000000011</v>
      </c>
      <c r="S84" s="125">
        <f t="shared" si="8"/>
        <v>96.075000000000017</v>
      </c>
      <c r="T84" s="125">
        <f t="shared" si="9"/>
        <v>92.924999999999983</v>
      </c>
    </row>
    <row r="85" spans="1:20" s="42" customFormat="1">
      <c r="A85" s="65" t="s">
        <v>161</v>
      </c>
      <c r="B85" s="55">
        <v>276</v>
      </c>
      <c r="C85" s="55">
        <v>1</v>
      </c>
      <c r="D85" s="68" t="s">
        <v>747</v>
      </c>
      <c r="E85" s="42" t="s">
        <v>653</v>
      </c>
      <c r="F85" s="57" t="s">
        <v>748</v>
      </c>
      <c r="G85" s="58">
        <v>481</v>
      </c>
      <c r="H85" s="59">
        <v>41227</v>
      </c>
      <c r="I85" s="58" t="s">
        <v>751</v>
      </c>
      <c r="J85" s="64">
        <v>189</v>
      </c>
      <c r="K85" s="58" t="s">
        <v>750</v>
      </c>
      <c r="L85" s="42" t="s">
        <v>1862</v>
      </c>
      <c r="M85" s="124">
        <v>0.1</v>
      </c>
      <c r="N85" s="93">
        <v>12</v>
      </c>
      <c r="O85" s="93">
        <f t="shared" ref="O85" si="11">1+12+12+12+12</f>
        <v>49</v>
      </c>
      <c r="P85" s="93">
        <f t="shared" si="5"/>
        <v>1.5750000000000002</v>
      </c>
      <c r="Q85" s="125">
        <f t="shared" si="6"/>
        <v>18.900000000000002</v>
      </c>
      <c r="R85" s="125">
        <f t="shared" si="7"/>
        <v>77.175000000000011</v>
      </c>
      <c r="S85" s="125">
        <f t="shared" si="8"/>
        <v>96.075000000000017</v>
      </c>
      <c r="T85" s="125">
        <f t="shared" si="9"/>
        <v>92.924999999999983</v>
      </c>
    </row>
    <row r="86" spans="1:20" s="42" customFormat="1">
      <c r="A86" s="65" t="s">
        <v>161</v>
      </c>
      <c r="B86" s="55">
        <v>282</v>
      </c>
      <c r="C86" s="55">
        <v>1</v>
      </c>
      <c r="D86" s="49" t="s">
        <v>752</v>
      </c>
      <c r="E86" s="42" t="s">
        <v>653</v>
      </c>
      <c r="F86" s="227">
        <v>2602789</v>
      </c>
      <c r="G86" s="225" t="s">
        <v>753</v>
      </c>
      <c r="H86" s="59">
        <v>41318</v>
      </c>
      <c r="I86" s="58" t="s">
        <v>754</v>
      </c>
      <c r="J86" s="64">
        <v>1224.96</v>
      </c>
      <c r="K86" s="225" t="s">
        <v>750</v>
      </c>
      <c r="L86" s="71" t="s">
        <v>1876</v>
      </c>
      <c r="M86" s="124">
        <v>0.1</v>
      </c>
      <c r="N86" s="93">
        <v>12</v>
      </c>
      <c r="O86" s="93">
        <f>10+12+12+12</f>
        <v>46</v>
      </c>
      <c r="P86" s="93">
        <f t="shared" si="5"/>
        <v>10.208</v>
      </c>
      <c r="Q86" s="125">
        <f t="shared" si="6"/>
        <v>122.49600000000001</v>
      </c>
      <c r="R86" s="125">
        <f t="shared" si="7"/>
        <v>469.56799999999998</v>
      </c>
      <c r="S86" s="125">
        <f t="shared" si="8"/>
        <v>592.06399999999996</v>
      </c>
      <c r="T86" s="125">
        <f t="shared" si="9"/>
        <v>632.89600000000007</v>
      </c>
    </row>
    <row r="87" spans="1:20" s="42" customFormat="1">
      <c r="A87" s="65" t="s">
        <v>161</v>
      </c>
      <c r="B87" s="55">
        <v>283</v>
      </c>
      <c r="C87" s="55">
        <v>1</v>
      </c>
      <c r="D87" s="49" t="s">
        <v>752</v>
      </c>
      <c r="E87" s="42" t="s">
        <v>653</v>
      </c>
      <c r="F87" s="227"/>
      <c r="G87" s="225"/>
      <c r="H87" s="59">
        <v>41318</v>
      </c>
      <c r="I87" s="58" t="s">
        <v>755</v>
      </c>
      <c r="J87" s="64">
        <v>1224.96</v>
      </c>
      <c r="K87" s="225"/>
      <c r="L87" s="71" t="s">
        <v>1876</v>
      </c>
      <c r="M87" s="124">
        <v>0.1</v>
      </c>
      <c r="N87" s="93">
        <v>12</v>
      </c>
      <c r="O87" s="93">
        <f>10+12+12+12</f>
        <v>46</v>
      </c>
      <c r="P87" s="93">
        <f t="shared" si="5"/>
        <v>10.208</v>
      </c>
      <c r="Q87" s="125">
        <f t="shared" si="6"/>
        <v>122.49600000000001</v>
      </c>
      <c r="R87" s="125">
        <f t="shared" si="7"/>
        <v>469.56799999999998</v>
      </c>
      <c r="S87" s="125">
        <f t="shared" si="8"/>
        <v>592.06399999999996</v>
      </c>
      <c r="T87" s="125">
        <f t="shared" si="9"/>
        <v>632.89600000000007</v>
      </c>
    </row>
    <row r="88" spans="1:20" s="42" customFormat="1">
      <c r="A88" s="65" t="s">
        <v>161</v>
      </c>
      <c r="B88" s="55">
        <v>284</v>
      </c>
      <c r="C88" s="55">
        <v>1</v>
      </c>
      <c r="D88" s="49" t="s">
        <v>756</v>
      </c>
      <c r="E88" s="42" t="s">
        <v>653</v>
      </c>
      <c r="F88" s="58"/>
      <c r="G88" s="58"/>
      <c r="H88" s="59">
        <v>41424</v>
      </c>
      <c r="I88" s="225" t="s">
        <v>757</v>
      </c>
      <c r="J88" s="64">
        <v>612.05999999999995</v>
      </c>
      <c r="K88" s="225" t="s">
        <v>386</v>
      </c>
      <c r="L88" s="71" t="s">
        <v>1878</v>
      </c>
      <c r="M88" s="124">
        <v>0.1</v>
      </c>
      <c r="N88" s="93">
        <v>12</v>
      </c>
      <c r="O88" s="93">
        <v>43</v>
      </c>
      <c r="P88" s="93">
        <f t="shared" si="5"/>
        <v>5.1004999999999994</v>
      </c>
      <c r="Q88" s="125">
        <f t="shared" si="6"/>
        <v>61.205999999999989</v>
      </c>
      <c r="R88" s="125">
        <f t="shared" si="7"/>
        <v>219.32149999999999</v>
      </c>
      <c r="S88" s="125">
        <f t="shared" si="8"/>
        <v>280.52749999999997</v>
      </c>
      <c r="T88" s="125">
        <f t="shared" si="9"/>
        <v>331.53249999999997</v>
      </c>
    </row>
    <row r="89" spans="1:20" s="42" customFormat="1">
      <c r="A89" s="65" t="s">
        <v>161</v>
      </c>
      <c r="B89" s="55">
        <v>285</v>
      </c>
      <c r="C89" s="55">
        <v>1</v>
      </c>
      <c r="D89" s="49" t="s">
        <v>756</v>
      </c>
      <c r="E89" s="42" t="s">
        <v>653</v>
      </c>
      <c r="F89" s="58"/>
      <c r="G89" s="58"/>
      <c r="H89" s="59">
        <v>41424</v>
      </c>
      <c r="I89" s="225"/>
      <c r="J89" s="64">
        <v>612.05999999999995</v>
      </c>
      <c r="K89" s="225"/>
      <c r="L89" s="71" t="s">
        <v>1878</v>
      </c>
      <c r="M89" s="124">
        <v>0.1</v>
      </c>
      <c r="N89" s="93">
        <v>12</v>
      </c>
      <c r="O89" s="93">
        <v>43</v>
      </c>
      <c r="P89" s="93">
        <f t="shared" si="5"/>
        <v>5.1004999999999994</v>
      </c>
      <c r="Q89" s="125">
        <f t="shared" si="6"/>
        <v>61.205999999999989</v>
      </c>
      <c r="R89" s="125">
        <f t="shared" si="7"/>
        <v>219.32149999999999</v>
      </c>
      <c r="S89" s="125">
        <f t="shared" si="8"/>
        <v>280.52749999999997</v>
      </c>
      <c r="T89" s="125">
        <f t="shared" si="9"/>
        <v>331.53249999999997</v>
      </c>
    </row>
    <row r="90" spans="1:20" s="42" customFormat="1">
      <c r="A90" s="65" t="s">
        <v>161</v>
      </c>
      <c r="B90" s="55">
        <v>286</v>
      </c>
      <c r="C90" s="55">
        <v>1</v>
      </c>
      <c r="D90" s="49" t="s">
        <v>758</v>
      </c>
      <c r="E90" s="42" t="s">
        <v>653</v>
      </c>
      <c r="F90" s="69" t="s">
        <v>759</v>
      </c>
      <c r="G90" s="58" t="s">
        <v>760</v>
      </c>
      <c r="H90" s="59">
        <v>41424</v>
      </c>
      <c r="I90" s="225" t="s">
        <v>761</v>
      </c>
      <c r="J90" s="64">
        <v>385.34</v>
      </c>
      <c r="K90" s="225"/>
      <c r="L90" s="71" t="s">
        <v>1874</v>
      </c>
      <c r="M90" s="124">
        <v>0.1</v>
      </c>
      <c r="N90" s="93">
        <v>12</v>
      </c>
      <c r="O90" s="93">
        <v>43</v>
      </c>
      <c r="P90" s="93">
        <f t="shared" si="5"/>
        <v>3.2111666666666667</v>
      </c>
      <c r="Q90" s="125">
        <f t="shared" si="6"/>
        <v>38.533999999999999</v>
      </c>
      <c r="R90" s="125">
        <f t="shared" si="7"/>
        <v>138.08016666666666</v>
      </c>
      <c r="S90" s="125">
        <f t="shared" si="8"/>
        <v>176.61416666666665</v>
      </c>
      <c r="T90" s="125">
        <f t="shared" si="9"/>
        <v>208.72583333333333</v>
      </c>
    </row>
    <row r="91" spans="1:20" s="42" customFormat="1">
      <c r="A91" s="65" t="s">
        <v>161</v>
      </c>
      <c r="B91" s="55">
        <v>287</v>
      </c>
      <c r="C91" s="55">
        <v>1</v>
      </c>
      <c r="D91" s="49" t="s">
        <v>758</v>
      </c>
      <c r="E91" s="42" t="s">
        <v>653</v>
      </c>
      <c r="F91" s="69" t="s">
        <v>759</v>
      </c>
      <c r="G91" s="58" t="s">
        <v>760</v>
      </c>
      <c r="H91" s="59">
        <v>41424</v>
      </c>
      <c r="I91" s="225"/>
      <c r="J91" s="64">
        <v>385.34</v>
      </c>
      <c r="K91" s="225"/>
      <c r="L91" s="71" t="s">
        <v>1874</v>
      </c>
      <c r="M91" s="124">
        <v>0.1</v>
      </c>
      <c r="N91" s="93">
        <v>12</v>
      </c>
      <c r="O91" s="93">
        <v>43</v>
      </c>
      <c r="P91" s="93">
        <f t="shared" si="5"/>
        <v>3.2111666666666667</v>
      </c>
      <c r="Q91" s="125">
        <f t="shared" si="6"/>
        <v>38.533999999999999</v>
      </c>
      <c r="R91" s="125">
        <f t="shared" si="7"/>
        <v>138.08016666666666</v>
      </c>
      <c r="S91" s="125">
        <f t="shared" si="8"/>
        <v>176.61416666666665</v>
      </c>
      <c r="T91" s="125">
        <f t="shared" si="9"/>
        <v>208.72583333333333</v>
      </c>
    </row>
    <row r="92" spans="1:20" s="42" customFormat="1">
      <c r="A92" s="65" t="s">
        <v>161</v>
      </c>
      <c r="B92" s="55">
        <v>288</v>
      </c>
      <c r="C92" s="55">
        <v>1</v>
      </c>
      <c r="D92" s="49" t="s">
        <v>758</v>
      </c>
      <c r="E92" s="42" t="s">
        <v>653</v>
      </c>
      <c r="F92" s="69" t="s">
        <v>759</v>
      </c>
      <c r="G92" s="58" t="s">
        <v>760</v>
      </c>
      <c r="H92" s="59">
        <v>41424</v>
      </c>
      <c r="I92" s="225"/>
      <c r="J92" s="64">
        <v>385.34</v>
      </c>
      <c r="K92" s="225"/>
      <c r="L92" s="71" t="s">
        <v>1874</v>
      </c>
      <c r="M92" s="124">
        <v>0.1</v>
      </c>
      <c r="N92" s="93">
        <v>12</v>
      </c>
      <c r="O92" s="93">
        <v>43</v>
      </c>
      <c r="P92" s="93">
        <f t="shared" si="5"/>
        <v>3.2111666666666667</v>
      </c>
      <c r="Q92" s="125">
        <f t="shared" si="6"/>
        <v>38.533999999999999</v>
      </c>
      <c r="R92" s="125">
        <f t="shared" si="7"/>
        <v>138.08016666666666</v>
      </c>
      <c r="S92" s="125">
        <f t="shared" si="8"/>
        <v>176.61416666666665</v>
      </c>
      <c r="T92" s="125">
        <f t="shared" si="9"/>
        <v>208.72583333333333</v>
      </c>
    </row>
    <row r="93" spans="1:20" s="42" customFormat="1">
      <c r="A93" s="65" t="s">
        <v>161</v>
      </c>
      <c r="B93" s="55">
        <v>289</v>
      </c>
      <c r="C93" s="55">
        <v>1</v>
      </c>
      <c r="D93" s="49" t="s">
        <v>762</v>
      </c>
      <c r="E93" s="42" t="s">
        <v>763</v>
      </c>
      <c r="F93" s="69" t="s">
        <v>764</v>
      </c>
      <c r="G93" s="58" t="s">
        <v>760</v>
      </c>
      <c r="H93" s="59">
        <v>41424</v>
      </c>
      <c r="I93" s="225"/>
      <c r="J93" s="64">
        <v>205.17</v>
      </c>
      <c r="K93" s="225"/>
      <c r="L93" s="71" t="s">
        <v>1874</v>
      </c>
      <c r="M93" s="124">
        <v>0.1</v>
      </c>
      <c r="N93" s="93">
        <v>12</v>
      </c>
      <c r="O93" s="93">
        <v>43</v>
      </c>
      <c r="P93" s="93">
        <f t="shared" si="5"/>
        <v>1.7097499999999999</v>
      </c>
      <c r="Q93" s="125">
        <f t="shared" si="6"/>
        <v>20.516999999999999</v>
      </c>
      <c r="R93" s="125">
        <f t="shared" si="7"/>
        <v>73.51925</v>
      </c>
      <c r="S93" s="125">
        <f t="shared" si="8"/>
        <v>94.036249999999995</v>
      </c>
      <c r="T93" s="125">
        <f t="shared" si="9"/>
        <v>111.13374999999999</v>
      </c>
    </row>
    <row r="94" spans="1:20" s="42" customFormat="1">
      <c r="A94" s="65" t="s">
        <v>161</v>
      </c>
      <c r="B94" s="55">
        <v>290</v>
      </c>
      <c r="C94" s="55">
        <v>1</v>
      </c>
      <c r="D94" s="49" t="s">
        <v>762</v>
      </c>
      <c r="E94" s="42" t="s">
        <v>763</v>
      </c>
      <c r="F94" s="69" t="s">
        <v>764</v>
      </c>
      <c r="G94" s="58" t="s">
        <v>760</v>
      </c>
      <c r="H94" s="59">
        <v>41424</v>
      </c>
      <c r="I94" s="225"/>
      <c r="J94" s="64">
        <v>205.17</v>
      </c>
      <c r="K94" s="225"/>
      <c r="L94" s="71" t="s">
        <v>1874</v>
      </c>
      <c r="M94" s="124">
        <v>0.1</v>
      </c>
      <c r="N94" s="93">
        <v>12</v>
      </c>
      <c r="O94" s="93">
        <v>43</v>
      </c>
      <c r="P94" s="93">
        <f t="shared" si="5"/>
        <v>1.7097499999999999</v>
      </c>
      <c r="Q94" s="125">
        <f t="shared" si="6"/>
        <v>20.516999999999999</v>
      </c>
      <c r="R94" s="125">
        <f t="shared" si="7"/>
        <v>73.51925</v>
      </c>
      <c r="S94" s="125">
        <f t="shared" si="8"/>
        <v>94.036249999999995</v>
      </c>
      <c r="T94" s="125">
        <f t="shared" si="9"/>
        <v>111.13374999999999</v>
      </c>
    </row>
    <row r="95" spans="1:20" s="42" customFormat="1">
      <c r="A95" s="65" t="s">
        <v>161</v>
      </c>
      <c r="B95" s="55">
        <v>291</v>
      </c>
      <c r="C95" s="55">
        <v>1</v>
      </c>
      <c r="D95" s="49" t="s">
        <v>756</v>
      </c>
      <c r="E95" s="42" t="s">
        <v>653</v>
      </c>
      <c r="F95" s="58"/>
      <c r="G95" s="58"/>
      <c r="H95" s="59">
        <v>41424</v>
      </c>
      <c r="I95" s="225"/>
      <c r="J95" s="64">
        <v>306.02999999999997</v>
      </c>
      <c r="K95" s="225"/>
      <c r="L95" s="71" t="s">
        <v>1875</v>
      </c>
      <c r="M95" s="124">
        <v>0.1</v>
      </c>
      <c r="N95" s="93">
        <v>12</v>
      </c>
      <c r="O95" s="93">
        <v>43</v>
      </c>
      <c r="P95" s="93">
        <f t="shared" si="5"/>
        <v>2.5502499999999997</v>
      </c>
      <c r="Q95" s="125">
        <f t="shared" si="6"/>
        <v>30.602999999999994</v>
      </c>
      <c r="R95" s="125">
        <f t="shared" si="7"/>
        <v>109.66074999999999</v>
      </c>
      <c r="S95" s="125">
        <f t="shared" si="8"/>
        <v>140.26374999999999</v>
      </c>
      <c r="T95" s="125">
        <f t="shared" si="9"/>
        <v>165.76624999999999</v>
      </c>
    </row>
    <row r="96" spans="1:20" s="42" customFormat="1">
      <c r="A96" s="65" t="s">
        <v>161</v>
      </c>
      <c r="B96" s="55">
        <v>292</v>
      </c>
      <c r="C96" s="55">
        <v>1</v>
      </c>
      <c r="D96" s="49" t="s">
        <v>756</v>
      </c>
      <c r="E96" s="42" t="s">
        <v>653</v>
      </c>
      <c r="F96" s="58"/>
      <c r="G96" s="58"/>
      <c r="H96" s="59">
        <v>41424</v>
      </c>
      <c r="I96" s="225"/>
      <c r="J96" s="64">
        <v>306.02999999999997</v>
      </c>
      <c r="K96" s="225"/>
      <c r="L96" s="71" t="s">
        <v>1875</v>
      </c>
      <c r="M96" s="124">
        <v>0.1</v>
      </c>
      <c r="N96" s="93">
        <v>12</v>
      </c>
      <c r="O96" s="93">
        <v>43</v>
      </c>
      <c r="P96" s="93">
        <f t="shared" si="5"/>
        <v>2.5502499999999997</v>
      </c>
      <c r="Q96" s="125">
        <f t="shared" si="6"/>
        <v>30.602999999999994</v>
      </c>
      <c r="R96" s="125">
        <f t="shared" si="7"/>
        <v>109.66074999999999</v>
      </c>
      <c r="S96" s="125">
        <f t="shared" si="8"/>
        <v>140.26374999999999</v>
      </c>
      <c r="T96" s="125">
        <f t="shared" si="9"/>
        <v>165.76624999999999</v>
      </c>
    </row>
    <row r="97" spans="1:20" s="42" customFormat="1">
      <c r="A97" s="65" t="s">
        <v>161</v>
      </c>
      <c r="B97" s="55">
        <v>293</v>
      </c>
      <c r="C97" s="55">
        <v>1</v>
      </c>
      <c r="D97" s="49" t="s">
        <v>765</v>
      </c>
      <c r="E97" s="42" t="s">
        <v>653</v>
      </c>
      <c r="F97" s="69" t="s">
        <v>766</v>
      </c>
      <c r="G97" s="58" t="s">
        <v>760</v>
      </c>
      <c r="H97" s="59">
        <v>41424</v>
      </c>
      <c r="I97" s="225"/>
      <c r="J97" s="64">
        <v>695.69</v>
      </c>
      <c r="K97" s="225"/>
      <c r="L97" s="71" t="s">
        <v>1876</v>
      </c>
      <c r="M97" s="124">
        <v>0.1</v>
      </c>
      <c r="N97" s="93">
        <v>12</v>
      </c>
      <c r="O97" s="93">
        <v>43</v>
      </c>
      <c r="P97" s="93">
        <f t="shared" si="5"/>
        <v>5.7974166666666669</v>
      </c>
      <c r="Q97" s="125">
        <f t="shared" si="6"/>
        <v>69.569000000000003</v>
      </c>
      <c r="R97" s="125">
        <f t="shared" si="7"/>
        <v>249.28891666666667</v>
      </c>
      <c r="S97" s="125">
        <f t="shared" si="8"/>
        <v>318.85791666666665</v>
      </c>
      <c r="T97" s="125">
        <f t="shared" si="9"/>
        <v>376.8320833333334</v>
      </c>
    </row>
    <row r="98" spans="1:20" s="42" customFormat="1">
      <c r="A98" s="65" t="s">
        <v>161</v>
      </c>
      <c r="B98" s="55">
        <v>294</v>
      </c>
      <c r="C98" s="55">
        <v>1</v>
      </c>
      <c r="D98" s="49" t="s">
        <v>765</v>
      </c>
      <c r="E98" s="42" t="s">
        <v>653</v>
      </c>
      <c r="F98" s="69" t="s">
        <v>766</v>
      </c>
      <c r="G98" s="58" t="s">
        <v>760</v>
      </c>
      <c r="H98" s="59">
        <v>41424</v>
      </c>
      <c r="I98" s="225"/>
      <c r="J98" s="64">
        <v>695.69</v>
      </c>
      <c r="K98" s="225"/>
      <c r="L98" s="71" t="s">
        <v>1876</v>
      </c>
      <c r="M98" s="124">
        <v>0.1</v>
      </c>
      <c r="N98" s="93">
        <v>12</v>
      </c>
      <c r="O98" s="93">
        <v>43</v>
      </c>
      <c r="P98" s="93">
        <f t="shared" si="5"/>
        <v>5.7974166666666669</v>
      </c>
      <c r="Q98" s="125">
        <f t="shared" si="6"/>
        <v>69.569000000000003</v>
      </c>
      <c r="R98" s="125">
        <f t="shared" si="7"/>
        <v>249.28891666666667</v>
      </c>
      <c r="S98" s="125">
        <f t="shared" si="8"/>
        <v>318.85791666666665</v>
      </c>
      <c r="T98" s="125">
        <f t="shared" si="9"/>
        <v>376.8320833333334</v>
      </c>
    </row>
    <row r="99" spans="1:20" s="42" customFormat="1">
      <c r="A99" s="65" t="s">
        <v>161</v>
      </c>
      <c r="B99" s="55">
        <v>295</v>
      </c>
      <c r="C99" s="55">
        <v>1</v>
      </c>
      <c r="D99" s="49" t="s">
        <v>765</v>
      </c>
      <c r="E99" s="42" t="s">
        <v>653</v>
      </c>
      <c r="F99" s="69" t="s">
        <v>766</v>
      </c>
      <c r="G99" s="58" t="s">
        <v>760</v>
      </c>
      <c r="H99" s="59">
        <v>41424</v>
      </c>
      <c r="I99" s="225"/>
      <c r="J99" s="64">
        <v>695.69</v>
      </c>
      <c r="K99" s="225"/>
      <c r="L99" s="71" t="s">
        <v>1876</v>
      </c>
      <c r="M99" s="124">
        <v>0.1</v>
      </c>
      <c r="N99" s="93">
        <v>12</v>
      </c>
      <c r="O99" s="93">
        <v>43</v>
      </c>
      <c r="P99" s="93">
        <f t="shared" si="5"/>
        <v>5.7974166666666669</v>
      </c>
      <c r="Q99" s="125">
        <f t="shared" si="6"/>
        <v>69.569000000000003</v>
      </c>
      <c r="R99" s="125">
        <f t="shared" si="7"/>
        <v>249.28891666666667</v>
      </c>
      <c r="S99" s="125">
        <f t="shared" si="8"/>
        <v>318.85791666666665</v>
      </c>
      <c r="T99" s="125">
        <f t="shared" si="9"/>
        <v>376.8320833333334</v>
      </c>
    </row>
    <row r="100" spans="1:20" s="42" customFormat="1">
      <c r="A100" s="65" t="s">
        <v>161</v>
      </c>
      <c r="B100" s="55">
        <v>296</v>
      </c>
      <c r="C100" s="55">
        <v>1</v>
      </c>
      <c r="D100" s="49" t="s">
        <v>765</v>
      </c>
      <c r="E100" s="42" t="s">
        <v>653</v>
      </c>
      <c r="F100" s="69" t="s">
        <v>767</v>
      </c>
      <c r="G100" s="58" t="s">
        <v>760</v>
      </c>
      <c r="H100" s="59">
        <v>41424</v>
      </c>
      <c r="I100" s="225" t="s">
        <v>757</v>
      </c>
      <c r="J100" s="64">
        <v>927.59</v>
      </c>
      <c r="K100" s="225"/>
      <c r="L100" s="71" t="s">
        <v>1876</v>
      </c>
      <c r="M100" s="124">
        <v>0.1</v>
      </c>
      <c r="N100" s="93">
        <v>12</v>
      </c>
      <c r="O100" s="93">
        <v>43</v>
      </c>
      <c r="P100" s="93">
        <f t="shared" si="5"/>
        <v>7.7299166666666679</v>
      </c>
      <c r="Q100" s="125">
        <f t="shared" si="6"/>
        <v>92.759000000000015</v>
      </c>
      <c r="R100" s="125">
        <f t="shared" si="7"/>
        <v>332.38641666666672</v>
      </c>
      <c r="S100" s="125">
        <f t="shared" si="8"/>
        <v>425.14541666666673</v>
      </c>
      <c r="T100" s="125">
        <f t="shared" si="9"/>
        <v>502.4445833333333</v>
      </c>
    </row>
    <row r="101" spans="1:20" s="42" customFormat="1">
      <c r="A101" s="65" t="s">
        <v>161</v>
      </c>
      <c r="B101" s="55">
        <v>297</v>
      </c>
      <c r="C101" s="55">
        <v>1</v>
      </c>
      <c r="D101" s="49" t="s">
        <v>765</v>
      </c>
      <c r="E101" s="42" t="s">
        <v>653</v>
      </c>
      <c r="F101" s="69" t="s">
        <v>767</v>
      </c>
      <c r="G101" s="58" t="s">
        <v>760</v>
      </c>
      <c r="H101" s="59">
        <v>41424</v>
      </c>
      <c r="I101" s="225"/>
      <c r="J101" s="64">
        <v>927.59</v>
      </c>
      <c r="K101" s="225"/>
      <c r="L101" s="71" t="s">
        <v>1876</v>
      </c>
      <c r="M101" s="124">
        <v>0.1</v>
      </c>
      <c r="N101" s="93">
        <v>12</v>
      </c>
      <c r="O101" s="93">
        <v>43</v>
      </c>
      <c r="P101" s="93">
        <f t="shared" si="5"/>
        <v>7.7299166666666679</v>
      </c>
      <c r="Q101" s="125">
        <f t="shared" si="6"/>
        <v>92.759000000000015</v>
      </c>
      <c r="R101" s="125">
        <f t="shared" si="7"/>
        <v>332.38641666666672</v>
      </c>
      <c r="S101" s="125">
        <f t="shared" si="8"/>
        <v>425.14541666666673</v>
      </c>
      <c r="T101" s="125">
        <f t="shared" si="9"/>
        <v>502.4445833333333</v>
      </c>
    </row>
    <row r="102" spans="1:20" s="42" customFormat="1">
      <c r="A102" s="65" t="s">
        <v>161</v>
      </c>
      <c r="B102" s="55">
        <v>298</v>
      </c>
      <c r="C102" s="55">
        <v>1</v>
      </c>
      <c r="D102" s="49" t="s">
        <v>765</v>
      </c>
      <c r="E102" s="42" t="s">
        <v>653</v>
      </c>
      <c r="F102" s="69" t="s">
        <v>767</v>
      </c>
      <c r="G102" s="58" t="s">
        <v>760</v>
      </c>
      <c r="H102" s="59">
        <v>41424</v>
      </c>
      <c r="I102" s="225"/>
      <c r="J102" s="64">
        <v>927.59</v>
      </c>
      <c r="K102" s="225"/>
      <c r="L102" s="71" t="s">
        <v>1876</v>
      </c>
      <c r="M102" s="124">
        <v>0.1</v>
      </c>
      <c r="N102" s="93">
        <v>12</v>
      </c>
      <c r="O102" s="93">
        <v>43</v>
      </c>
      <c r="P102" s="93">
        <f t="shared" si="5"/>
        <v>7.7299166666666679</v>
      </c>
      <c r="Q102" s="125">
        <f t="shared" si="6"/>
        <v>92.759000000000015</v>
      </c>
      <c r="R102" s="125">
        <f t="shared" si="7"/>
        <v>332.38641666666672</v>
      </c>
      <c r="S102" s="125">
        <f t="shared" si="8"/>
        <v>425.14541666666673</v>
      </c>
      <c r="T102" s="125">
        <f t="shared" si="9"/>
        <v>502.4445833333333</v>
      </c>
    </row>
    <row r="103" spans="1:20" s="42" customFormat="1">
      <c r="A103" s="65" t="s">
        <v>161</v>
      </c>
      <c r="B103" s="55">
        <v>299</v>
      </c>
      <c r="C103" s="55">
        <v>1</v>
      </c>
      <c r="D103" s="49" t="s">
        <v>765</v>
      </c>
      <c r="E103" s="42" t="s">
        <v>653</v>
      </c>
      <c r="F103" s="69" t="s">
        <v>767</v>
      </c>
      <c r="G103" s="58" t="s">
        <v>760</v>
      </c>
      <c r="H103" s="59">
        <v>41424</v>
      </c>
      <c r="I103" s="225"/>
      <c r="J103" s="64">
        <v>927.59</v>
      </c>
      <c r="K103" s="225"/>
      <c r="L103" s="71" t="s">
        <v>1876</v>
      </c>
      <c r="M103" s="124">
        <v>0.1</v>
      </c>
      <c r="N103" s="93">
        <v>12</v>
      </c>
      <c r="O103" s="93">
        <v>43</v>
      </c>
      <c r="P103" s="93">
        <f t="shared" si="5"/>
        <v>7.7299166666666679</v>
      </c>
      <c r="Q103" s="125">
        <f t="shared" si="6"/>
        <v>92.759000000000015</v>
      </c>
      <c r="R103" s="125">
        <f t="shared" si="7"/>
        <v>332.38641666666672</v>
      </c>
      <c r="S103" s="125">
        <f t="shared" si="8"/>
        <v>425.14541666666673</v>
      </c>
      <c r="T103" s="125">
        <f t="shared" si="9"/>
        <v>502.4445833333333</v>
      </c>
    </row>
    <row r="104" spans="1:20" s="42" customFormat="1">
      <c r="A104" s="65" t="s">
        <v>161</v>
      </c>
      <c r="B104" s="55">
        <v>300</v>
      </c>
      <c r="C104" s="55">
        <v>1</v>
      </c>
      <c r="D104" s="49" t="s">
        <v>768</v>
      </c>
      <c r="E104" s="42" t="s">
        <v>653</v>
      </c>
      <c r="F104" s="69" t="s">
        <v>769</v>
      </c>
      <c r="G104" s="58" t="s">
        <v>760</v>
      </c>
      <c r="H104" s="59">
        <v>41424</v>
      </c>
      <c r="I104" s="225"/>
      <c r="J104" s="64">
        <v>387.07</v>
      </c>
      <c r="K104" s="225"/>
      <c r="L104" s="71" t="s">
        <v>1874</v>
      </c>
      <c r="M104" s="124">
        <v>0.1</v>
      </c>
      <c r="N104" s="93">
        <v>12</v>
      </c>
      <c r="O104" s="93">
        <v>43</v>
      </c>
      <c r="P104" s="93">
        <f t="shared" si="5"/>
        <v>3.2255833333333332</v>
      </c>
      <c r="Q104" s="125">
        <f t="shared" si="6"/>
        <v>38.707000000000001</v>
      </c>
      <c r="R104" s="125">
        <f t="shared" si="7"/>
        <v>138.70008333333334</v>
      </c>
      <c r="S104" s="125">
        <f t="shared" si="8"/>
        <v>177.40708333333333</v>
      </c>
      <c r="T104" s="125">
        <f t="shared" si="9"/>
        <v>209.66291666666666</v>
      </c>
    </row>
    <row r="105" spans="1:20" s="42" customFormat="1">
      <c r="A105" s="65" t="s">
        <v>161</v>
      </c>
      <c r="B105" s="55">
        <v>301</v>
      </c>
      <c r="C105" s="55">
        <v>1</v>
      </c>
      <c r="D105" s="49" t="s">
        <v>770</v>
      </c>
      <c r="E105" s="42" t="s">
        <v>653</v>
      </c>
      <c r="F105" s="69" t="s">
        <v>771</v>
      </c>
      <c r="G105" s="58" t="s">
        <v>760</v>
      </c>
      <c r="H105" s="59">
        <v>41424</v>
      </c>
      <c r="I105" s="58" t="s">
        <v>772</v>
      </c>
      <c r="J105" s="64">
        <v>1699.01</v>
      </c>
      <c r="K105" s="225"/>
      <c r="L105" s="71" t="s">
        <v>1874</v>
      </c>
      <c r="M105" s="124">
        <v>0.1</v>
      </c>
      <c r="N105" s="93">
        <v>12</v>
      </c>
      <c r="O105" s="93">
        <v>43</v>
      </c>
      <c r="P105" s="93">
        <f t="shared" si="5"/>
        <v>14.158416666666668</v>
      </c>
      <c r="Q105" s="125">
        <f t="shared" si="6"/>
        <v>169.90100000000001</v>
      </c>
      <c r="R105" s="125">
        <f t="shared" si="7"/>
        <v>608.81191666666666</v>
      </c>
      <c r="S105" s="125">
        <f t="shared" si="8"/>
        <v>778.71291666666662</v>
      </c>
      <c r="T105" s="125">
        <f t="shared" si="9"/>
        <v>920.29708333333338</v>
      </c>
    </row>
    <row r="106" spans="1:20" s="42" customFormat="1">
      <c r="A106" s="65" t="s">
        <v>161</v>
      </c>
      <c r="B106" s="55">
        <v>302</v>
      </c>
      <c r="C106" s="55">
        <v>1</v>
      </c>
      <c r="D106" s="49" t="s">
        <v>773</v>
      </c>
      <c r="E106" s="42" t="s">
        <v>653</v>
      </c>
      <c r="F106" s="69" t="s">
        <v>774</v>
      </c>
      <c r="G106" s="58" t="s">
        <v>760</v>
      </c>
      <c r="H106" s="59">
        <v>41424</v>
      </c>
      <c r="I106" s="225" t="s">
        <v>775</v>
      </c>
      <c r="J106" s="64">
        <v>197.41</v>
      </c>
      <c r="K106" s="225" t="s">
        <v>776</v>
      </c>
      <c r="L106" s="71" t="s">
        <v>1874</v>
      </c>
      <c r="M106" s="124">
        <v>0.1</v>
      </c>
      <c r="N106" s="93">
        <v>12</v>
      </c>
      <c r="O106" s="93">
        <v>43</v>
      </c>
      <c r="P106" s="93">
        <f t="shared" si="5"/>
        <v>1.6450833333333332</v>
      </c>
      <c r="Q106" s="125">
        <f t="shared" si="6"/>
        <v>19.741</v>
      </c>
      <c r="R106" s="125">
        <f t="shared" si="7"/>
        <v>70.738583333333324</v>
      </c>
      <c r="S106" s="125">
        <f t="shared" si="8"/>
        <v>90.479583333333323</v>
      </c>
      <c r="T106" s="125">
        <f t="shared" si="9"/>
        <v>106.93041666666667</v>
      </c>
    </row>
    <row r="107" spans="1:20" s="42" customFormat="1">
      <c r="A107" s="65" t="s">
        <v>161</v>
      </c>
      <c r="B107" s="55">
        <v>303</v>
      </c>
      <c r="C107" s="55">
        <v>1</v>
      </c>
      <c r="D107" s="49" t="s">
        <v>777</v>
      </c>
      <c r="E107" s="42" t="s">
        <v>653</v>
      </c>
      <c r="F107" s="69" t="s">
        <v>778</v>
      </c>
      <c r="G107" s="58" t="s">
        <v>760</v>
      </c>
      <c r="H107" s="59">
        <v>41424</v>
      </c>
      <c r="I107" s="225"/>
      <c r="J107" s="64">
        <v>343.97</v>
      </c>
      <c r="K107" s="225"/>
      <c r="L107" s="71" t="s">
        <v>1874</v>
      </c>
      <c r="M107" s="124">
        <v>0.1</v>
      </c>
      <c r="N107" s="93">
        <v>12</v>
      </c>
      <c r="O107" s="93">
        <v>43</v>
      </c>
      <c r="P107" s="93">
        <f t="shared" si="5"/>
        <v>2.8664166666666673</v>
      </c>
      <c r="Q107" s="125">
        <f t="shared" si="6"/>
        <v>34.397000000000006</v>
      </c>
      <c r="R107" s="125">
        <f t="shared" si="7"/>
        <v>123.25591666666669</v>
      </c>
      <c r="S107" s="125">
        <f t="shared" si="8"/>
        <v>157.6529166666667</v>
      </c>
      <c r="T107" s="125">
        <f t="shared" si="9"/>
        <v>186.31708333333333</v>
      </c>
    </row>
    <row r="108" spans="1:20" s="42" customFormat="1">
      <c r="A108" s="65" t="s">
        <v>161</v>
      </c>
      <c r="B108" s="55">
        <v>304</v>
      </c>
      <c r="C108" s="55">
        <v>1</v>
      </c>
      <c r="D108" s="49" t="s">
        <v>779</v>
      </c>
      <c r="E108" s="42" t="s">
        <v>653</v>
      </c>
      <c r="F108" s="69" t="s">
        <v>780</v>
      </c>
      <c r="G108" s="58" t="s">
        <v>760</v>
      </c>
      <c r="H108" s="59">
        <v>41424</v>
      </c>
      <c r="I108" s="225"/>
      <c r="J108" s="64">
        <v>464.66</v>
      </c>
      <c r="K108" s="225"/>
      <c r="L108" s="71" t="s">
        <v>1874</v>
      </c>
      <c r="M108" s="124">
        <v>0.1</v>
      </c>
      <c r="N108" s="93">
        <v>12</v>
      </c>
      <c r="O108" s="93">
        <v>43</v>
      </c>
      <c r="P108" s="93">
        <f t="shared" si="5"/>
        <v>3.8721666666666672</v>
      </c>
      <c r="Q108" s="125">
        <f t="shared" si="6"/>
        <v>46.466000000000008</v>
      </c>
      <c r="R108" s="125">
        <f t="shared" si="7"/>
        <v>166.50316666666669</v>
      </c>
      <c r="S108" s="125">
        <f t="shared" si="8"/>
        <v>212.96916666666669</v>
      </c>
      <c r="T108" s="125">
        <f t="shared" si="9"/>
        <v>251.69083333333333</v>
      </c>
    </row>
    <row r="109" spans="1:20" s="42" customFormat="1">
      <c r="A109" s="65" t="s">
        <v>161</v>
      </c>
      <c r="B109" s="55">
        <v>305</v>
      </c>
      <c r="C109" s="55">
        <v>1</v>
      </c>
      <c r="D109" s="49" t="s">
        <v>781</v>
      </c>
      <c r="E109" s="42" t="s">
        <v>653</v>
      </c>
      <c r="F109" s="69" t="s">
        <v>782</v>
      </c>
      <c r="G109" s="58" t="s">
        <v>760</v>
      </c>
      <c r="H109" s="59">
        <v>41445</v>
      </c>
      <c r="I109" s="58">
        <v>358</v>
      </c>
      <c r="J109" s="64">
        <v>549.01</v>
      </c>
      <c r="K109" s="58" t="s">
        <v>783</v>
      </c>
      <c r="L109" s="71" t="s">
        <v>1874</v>
      </c>
      <c r="M109" s="124">
        <v>0.1</v>
      </c>
      <c r="N109" s="93">
        <v>12</v>
      </c>
      <c r="O109" s="93">
        <v>42</v>
      </c>
      <c r="P109" s="93">
        <f t="shared" si="5"/>
        <v>4.5750833333333336</v>
      </c>
      <c r="Q109" s="125">
        <f t="shared" si="6"/>
        <v>54.901000000000003</v>
      </c>
      <c r="R109" s="125">
        <f t="shared" si="7"/>
        <v>192.15350000000001</v>
      </c>
      <c r="S109" s="125">
        <f t="shared" si="8"/>
        <v>247.05450000000002</v>
      </c>
      <c r="T109" s="125">
        <f t="shared" si="9"/>
        <v>301.95549999999997</v>
      </c>
    </row>
    <row r="110" spans="1:20" s="42" customFormat="1">
      <c r="A110" s="65" t="s">
        <v>161</v>
      </c>
      <c r="B110" s="55">
        <v>306</v>
      </c>
      <c r="C110" s="55">
        <v>1</v>
      </c>
      <c r="D110" s="49" t="s">
        <v>784</v>
      </c>
      <c r="E110" s="42" t="s">
        <v>653</v>
      </c>
      <c r="F110" s="59">
        <v>2604981</v>
      </c>
      <c r="G110" s="58"/>
      <c r="H110" s="59">
        <v>41403</v>
      </c>
      <c r="I110" s="58" t="s">
        <v>785</v>
      </c>
      <c r="J110" s="64">
        <v>861.21</v>
      </c>
      <c r="K110" s="58" t="s">
        <v>386</v>
      </c>
      <c r="L110" s="71" t="s">
        <v>1874</v>
      </c>
      <c r="M110" s="124">
        <v>0.1</v>
      </c>
      <c r="N110" s="93">
        <v>12</v>
      </c>
      <c r="O110" s="93">
        <f>7+12+12+12</f>
        <v>43</v>
      </c>
      <c r="P110" s="93">
        <f t="shared" si="5"/>
        <v>7.1767500000000011</v>
      </c>
      <c r="Q110" s="125">
        <f t="shared" si="6"/>
        <v>86.121000000000009</v>
      </c>
      <c r="R110" s="125">
        <f t="shared" si="7"/>
        <v>308.60025000000007</v>
      </c>
      <c r="S110" s="125">
        <f t="shared" si="8"/>
        <v>394.72125000000005</v>
      </c>
      <c r="T110" s="125">
        <f t="shared" si="9"/>
        <v>466.48874999999998</v>
      </c>
    </row>
    <row r="111" spans="1:20" s="42" customFormat="1">
      <c r="A111" s="65" t="s">
        <v>161</v>
      </c>
      <c r="B111" s="55" t="s">
        <v>786</v>
      </c>
      <c r="C111" s="55">
        <v>10</v>
      </c>
      <c r="D111" s="49" t="s">
        <v>787</v>
      </c>
      <c r="E111" s="42" t="s">
        <v>653</v>
      </c>
      <c r="F111" s="59">
        <v>1366110</v>
      </c>
      <c r="G111" s="58"/>
      <c r="H111" s="59">
        <v>41487</v>
      </c>
      <c r="I111" s="58" t="s">
        <v>788</v>
      </c>
      <c r="J111" s="64">
        <v>2650</v>
      </c>
      <c r="K111" s="58" t="s">
        <v>358</v>
      </c>
      <c r="L111" s="71" t="s">
        <v>1874</v>
      </c>
      <c r="M111" s="124">
        <v>0.1</v>
      </c>
      <c r="N111" s="93">
        <v>12</v>
      </c>
      <c r="O111" s="93">
        <v>40</v>
      </c>
      <c r="P111" s="93">
        <f t="shared" si="5"/>
        <v>22.083333333333332</v>
      </c>
      <c r="Q111" s="125">
        <f t="shared" si="6"/>
        <v>265</v>
      </c>
      <c r="R111" s="125">
        <f t="shared" si="7"/>
        <v>883.33333333333326</v>
      </c>
      <c r="S111" s="125">
        <f t="shared" si="8"/>
        <v>1148.3333333333333</v>
      </c>
      <c r="T111" s="125">
        <f t="shared" si="9"/>
        <v>1501.6666666666667</v>
      </c>
    </row>
    <row r="112" spans="1:20" s="42" customFormat="1" ht="25.5">
      <c r="A112" s="65" t="s">
        <v>161</v>
      </c>
      <c r="B112" s="55" t="s">
        <v>789</v>
      </c>
      <c r="C112" s="55">
        <v>19</v>
      </c>
      <c r="D112" s="222" t="s">
        <v>790</v>
      </c>
      <c r="E112" s="42" t="s">
        <v>653</v>
      </c>
      <c r="F112" s="58" t="s">
        <v>791</v>
      </c>
      <c r="G112" s="58">
        <v>1013</v>
      </c>
      <c r="H112" s="59">
        <v>41506</v>
      </c>
      <c r="I112" s="58" t="s">
        <v>792</v>
      </c>
      <c r="J112" s="64">
        <v>6264</v>
      </c>
      <c r="K112" s="58" t="s">
        <v>793</v>
      </c>
      <c r="L112" s="71" t="s">
        <v>1874</v>
      </c>
      <c r="M112" s="124">
        <v>0.1</v>
      </c>
      <c r="N112" s="93">
        <v>12</v>
      </c>
      <c r="O112" s="93">
        <v>40</v>
      </c>
      <c r="P112" s="93">
        <f t="shared" si="5"/>
        <v>52.20000000000001</v>
      </c>
      <c r="Q112" s="125">
        <f t="shared" si="6"/>
        <v>626.40000000000009</v>
      </c>
      <c r="R112" s="125">
        <f t="shared" si="7"/>
        <v>2088.0000000000005</v>
      </c>
      <c r="S112" s="125">
        <f t="shared" si="8"/>
        <v>2714.4000000000005</v>
      </c>
      <c r="T112" s="125">
        <f t="shared" si="9"/>
        <v>3549.5999999999995</v>
      </c>
    </row>
    <row r="113" spans="1:20" s="42" customFormat="1">
      <c r="A113" s="65" t="s">
        <v>161</v>
      </c>
      <c r="B113" s="55">
        <v>337</v>
      </c>
      <c r="C113" s="55">
        <v>1</v>
      </c>
      <c r="D113" s="49" t="s">
        <v>794</v>
      </c>
      <c r="E113" s="42" t="s">
        <v>653</v>
      </c>
      <c r="F113" s="58"/>
      <c r="G113" s="58"/>
      <c r="H113" s="59">
        <v>41471</v>
      </c>
      <c r="I113" s="58" t="s">
        <v>795</v>
      </c>
      <c r="J113" s="64">
        <v>431.25</v>
      </c>
      <c r="K113" s="58" t="s">
        <v>796</v>
      </c>
      <c r="L113" s="58" t="s">
        <v>1862</v>
      </c>
      <c r="M113" s="124">
        <v>0.1</v>
      </c>
      <c r="N113" s="93">
        <v>12</v>
      </c>
      <c r="O113" s="93">
        <f>5+12+12+12</f>
        <v>41</v>
      </c>
      <c r="P113" s="93">
        <f t="shared" si="5"/>
        <v>3.59375</v>
      </c>
      <c r="Q113" s="125">
        <f t="shared" si="6"/>
        <v>43.125</v>
      </c>
      <c r="R113" s="125">
        <f t="shared" si="7"/>
        <v>147.34375</v>
      </c>
      <c r="S113" s="125">
        <f t="shared" si="8"/>
        <v>190.46875</v>
      </c>
      <c r="T113" s="125">
        <f t="shared" si="9"/>
        <v>240.78125</v>
      </c>
    </row>
    <row r="114" spans="1:20" s="42" customFormat="1">
      <c r="A114" s="65" t="s">
        <v>161</v>
      </c>
      <c r="B114" s="55">
        <v>339</v>
      </c>
      <c r="C114" s="55">
        <v>1</v>
      </c>
      <c r="D114" s="49" t="s">
        <v>797</v>
      </c>
      <c r="E114" s="42" t="s">
        <v>653</v>
      </c>
      <c r="F114" s="58"/>
      <c r="G114" s="225">
        <v>1154</v>
      </c>
      <c r="H114" s="59">
        <v>41575</v>
      </c>
      <c r="J114" s="64">
        <v>790</v>
      </c>
      <c r="K114" s="225" t="s">
        <v>798</v>
      </c>
      <c r="L114" s="58" t="s">
        <v>1862</v>
      </c>
      <c r="M114" s="124">
        <v>0.1</v>
      </c>
      <c r="N114" s="93">
        <v>12</v>
      </c>
      <c r="O114" s="93">
        <f t="shared" ref="O114:O122" si="12">2+12+12+12</f>
        <v>38</v>
      </c>
      <c r="P114" s="93">
        <f t="shared" si="5"/>
        <v>6.583333333333333</v>
      </c>
      <c r="Q114" s="125">
        <f t="shared" si="6"/>
        <v>79</v>
      </c>
      <c r="R114" s="125">
        <f t="shared" si="7"/>
        <v>250.16666666666666</v>
      </c>
      <c r="S114" s="125">
        <f t="shared" si="8"/>
        <v>329.16666666666663</v>
      </c>
      <c r="T114" s="125">
        <f t="shared" si="9"/>
        <v>460.83333333333337</v>
      </c>
    </row>
    <row r="115" spans="1:20" s="42" customFormat="1">
      <c r="A115" s="65" t="s">
        <v>161</v>
      </c>
      <c r="B115" s="55">
        <v>340</v>
      </c>
      <c r="C115" s="55">
        <v>1</v>
      </c>
      <c r="D115" s="49" t="s">
        <v>797</v>
      </c>
      <c r="E115" s="42" t="s">
        <v>653</v>
      </c>
      <c r="F115" s="58"/>
      <c r="G115" s="225"/>
      <c r="H115" s="59">
        <v>41575</v>
      </c>
      <c r="J115" s="64">
        <v>790</v>
      </c>
      <c r="K115" s="225"/>
      <c r="L115" s="58" t="s">
        <v>1862</v>
      </c>
      <c r="M115" s="124">
        <v>0.1</v>
      </c>
      <c r="N115" s="93">
        <v>12</v>
      </c>
      <c r="O115" s="93">
        <f t="shared" si="12"/>
        <v>38</v>
      </c>
      <c r="P115" s="93">
        <f t="shared" si="5"/>
        <v>6.583333333333333</v>
      </c>
      <c r="Q115" s="125">
        <f t="shared" si="6"/>
        <v>79</v>
      </c>
      <c r="R115" s="125">
        <f t="shared" si="7"/>
        <v>250.16666666666666</v>
      </c>
      <c r="S115" s="125">
        <f t="shared" si="8"/>
        <v>329.16666666666663</v>
      </c>
      <c r="T115" s="125">
        <f t="shared" si="9"/>
        <v>460.83333333333337</v>
      </c>
    </row>
    <row r="116" spans="1:20" s="42" customFormat="1">
      <c r="A116" s="65" t="s">
        <v>161</v>
      </c>
      <c r="B116" s="55">
        <v>341</v>
      </c>
      <c r="C116" s="55">
        <v>1</v>
      </c>
      <c r="D116" s="49" t="s">
        <v>797</v>
      </c>
      <c r="E116" s="42" t="s">
        <v>653</v>
      </c>
      <c r="F116" s="58"/>
      <c r="G116" s="225"/>
      <c r="H116" s="59">
        <v>41575</v>
      </c>
      <c r="J116" s="64">
        <v>790</v>
      </c>
      <c r="K116" s="225"/>
      <c r="L116" s="58" t="s">
        <v>1862</v>
      </c>
      <c r="M116" s="124">
        <v>0.1</v>
      </c>
      <c r="N116" s="93">
        <v>12</v>
      </c>
      <c r="O116" s="93">
        <f t="shared" si="12"/>
        <v>38</v>
      </c>
      <c r="P116" s="93">
        <f t="shared" si="5"/>
        <v>6.583333333333333</v>
      </c>
      <c r="Q116" s="125">
        <f t="shared" si="6"/>
        <v>79</v>
      </c>
      <c r="R116" s="125">
        <f t="shared" si="7"/>
        <v>250.16666666666666</v>
      </c>
      <c r="S116" s="125">
        <f t="shared" si="8"/>
        <v>329.16666666666663</v>
      </c>
      <c r="T116" s="125">
        <f t="shared" si="9"/>
        <v>460.83333333333337</v>
      </c>
    </row>
    <row r="117" spans="1:20" s="42" customFormat="1">
      <c r="A117" s="65" t="s">
        <v>161</v>
      </c>
      <c r="B117" s="55">
        <v>342</v>
      </c>
      <c r="C117" s="55">
        <v>1</v>
      </c>
      <c r="D117" s="49" t="s">
        <v>797</v>
      </c>
      <c r="E117" s="42" t="s">
        <v>653</v>
      </c>
      <c r="F117" s="58"/>
      <c r="G117" s="225"/>
      <c r="H117" s="59">
        <v>41575</v>
      </c>
      <c r="J117" s="64">
        <v>790</v>
      </c>
      <c r="K117" s="225"/>
      <c r="L117" s="58" t="s">
        <v>1862</v>
      </c>
      <c r="M117" s="124">
        <v>0.1</v>
      </c>
      <c r="N117" s="93">
        <v>12</v>
      </c>
      <c r="O117" s="93">
        <f t="shared" si="12"/>
        <v>38</v>
      </c>
      <c r="P117" s="93">
        <f t="shared" si="5"/>
        <v>6.583333333333333</v>
      </c>
      <c r="Q117" s="125">
        <f t="shared" si="6"/>
        <v>79</v>
      </c>
      <c r="R117" s="125">
        <f t="shared" si="7"/>
        <v>250.16666666666666</v>
      </c>
      <c r="S117" s="125">
        <f t="shared" si="8"/>
        <v>329.16666666666663</v>
      </c>
      <c r="T117" s="125">
        <f t="shared" si="9"/>
        <v>460.83333333333337</v>
      </c>
    </row>
    <row r="118" spans="1:20" s="42" customFormat="1">
      <c r="A118" s="65" t="s">
        <v>161</v>
      </c>
      <c r="B118" s="55">
        <v>343</v>
      </c>
      <c r="C118" s="55">
        <v>1</v>
      </c>
      <c r="D118" s="49" t="s">
        <v>797</v>
      </c>
      <c r="E118" s="42" t="s">
        <v>653</v>
      </c>
      <c r="F118" s="58"/>
      <c r="G118" s="225"/>
      <c r="H118" s="59">
        <v>41575</v>
      </c>
      <c r="J118" s="64">
        <v>790</v>
      </c>
      <c r="K118" s="225"/>
      <c r="L118" s="58" t="s">
        <v>1862</v>
      </c>
      <c r="M118" s="124">
        <v>0.1</v>
      </c>
      <c r="N118" s="93">
        <v>12</v>
      </c>
      <c r="O118" s="93">
        <f t="shared" si="12"/>
        <v>38</v>
      </c>
      <c r="P118" s="93">
        <f t="shared" si="5"/>
        <v>6.583333333333333</v>
      </c>
      <c r="Q118" s="125">
        <f t="shared" si="6"/>
        <v>79</v>
      </c>
      <c r="R118" s="125">
        <f t="shared" si="7"/>
        <v>250.16666666666666</v>
      </c>
      <c r="S118" s="125">
        <f t="shared" si="8"/>
        <v>329.16666666666663</v>
      </c>
      <c r="T118" s="125">
        <f t="shared" si="9"/>
        <v>460.83333333333337</v>
      </c>
    </row>
    <row r="119" spans="1:20" s="42" customFormat="1">
      <c r="A119" s="65" t="s">
        <v>161</v>
      </c>
      <c r="B119" s="55">
        <v>344</v>
      </c>
      <c r="C119" s="55">
        <v>1</v>
      </c>
      <c r="D119" s="49" t="s">
        <v>797</v>
      </c>
      <c r="E119" s="42" t="s">
        <v>653</v>
      </c>
      <c r="F119" s="58"/>
      <c r="G119" s="225"/>
      <c r="H119" s="59">
        <v>41575</v>
      </c>
      <c r="J119" s="64">
        <v>790</v>
      </c>
      <c r="K119" s="225"/>
      <c r="L119" s="58" t="s">
        <v>1862</v>
      </c>
      <c r="M119" s="124">
        <v>0.1</v>
      </c>
      <c r="N119" s="93">
        <v>12</v>
      </c>
      <c r="O119" s="93">
        <f t="shared" si="12"/>
        <v>38</v>
      </c>
      <c r="P119" s="93">
        <f t="shared" si="5"/>
        <v>6.583333333333333</v>
      </c>
      <c r="Q119" s="125">
        <f t="shared" si="6"/>
        <v>79</v>
      </c>
      <c r="R119" s="125">
        <f t="shared" si="7"/>
        <v>250.16666666666666</v>
      </c>
      <c r="S119" s="125">
        <f t="shared" si="8"/>
        <v>329.16666666666663</v>
      </c>
      <c r="T119" s="125">
        <f t="shared" si="9"/>
        <v>460.83333333333337</v>
      </c>
    </row>
    <row r="120" spans="1:20" s="42" customFormat="1">
      <c r="A120" s="65" t="s">
        <v>161</v>
      </c>
      <c r="B120" s="55">
        <v>345</v>
      </c>
      <c r="C120" s="55">
        <v>1</v>
      </c>
      <c r="D120" s="49" t="s">
        <v>797</v>
      </c>
      <c r="E120" s="42" t="s">
        <v>653</v>
      </c>
      <c r="F120" s="58"/>
      <c r="G120" s="225"/>
      <c r="H120" s="59">
        <v>41575</v>
      </c>
      <c r="J120" s="64">
        <v>790</v>
      </c>
      <c r="K120" s="225"/>
      <c r="L120" s="58" t="s">
        <v>1862</v>
      </c>
      <c r="M120" s="124">
        <v>0.1</v>
      </c>
      <c r="N120" s="93">
        <v>12</v>
      </c>
      <c r="O120" s="93">
        <f t="shared" si="12"/>
        <v>38</v>
      </c>
      <c r="P120" s="93">
        <f t="shared" si="5"/>
        <v>6.583333333333333</v>
      </c>
      <c r="Q120" s="125">
        <f t="shared" si="6"/>
        <v>79</v>
      </c>
      <c r="R120" s="125">
        <f t="shared" si="7"/>
        <v>250.16666666666666</v>
      </c>
      <c r="S120" s="125">
        <f t="shared" si="8"/>
        <v>329.16666666666663</v>
      </c>
      <c r="T120" s="125">
        <f t="shared" si="9"/>
        <v>460.83333333333337</v>
      </c>
    </row>
    <row r="121" spans="1:20" s="42" customFormat="1">
      <c r="A121" s="65" t="s">
        <v>161</v>
      </c>
      <c r="B121" s="55">
        <v>346</v>
      </c>
      <c r="C121" s="55">
        <v>1</v>
      </c>
      <c r="D121" s="49" t="s">
        <v>797</v>
      </c>
      <c r="E121" s="42" t="s">
        <v>653</v>
      </c>
      <c r="F121" s="58"/>
      <c r="G121" s="225"/>
      <c r="H121" s="59">
        <v>41575</v>
      </c>
      <c r="J121" s="64">
        <v>790</v>
      </c>
      <c r="K121" s="225"/>
      <c r="L121" s="58" t="s">
        <v>1862</v>
      </c>
      <c r="M121" s="124">
        <v>0.1</v>
      </c>
      <c r="N121" s="93">
        <v>12</v>
      </c>
      <c r="O121" s="93">
        <f t="shared" si="12"/>
        <v>38</v>
      </c>
      <c r="P121" s="93">
        <f t="shared" si="5"/>
        <v>6.583333333333333</v>
      </c>
      <c r="Q121" s="125">
        <f t="shared" si="6"/>
        <v>79</v>
      </c>
      <c r="R121" s="125">
        <f t="shared" si="7"/>
        <v>250.16666666666666</v>
      </c>
      <c r="S121" s="125">
        <f t="shared" si="8"/>
        <v>329.16666666666663</v>
      </c>
      <c r="T121" s="125">
        <f t="shared" si="9"/>
        <v>460.83333333333337</v>
      </c>
    </row>
    <row r="122" spans="1:20" s="42" customFormat="1">
      <c r="A122" s="65" t="s">
        <v>161</v>
      </c>
      <c r="B122" s="55">
        <v>347</v>
      </c>
      <c r="C122" s="55">
        <v>1</v>
      </c>
      <c r="D122" s="49" t="s">
        <v>797</v>
      </c>
      <c r="E122" s="42" t="s">
        <v>653</v>
      </c>
      <c r="F122" s="58"/>
      <c r="G122" s="225"/>
      <c r="H122" s="59">
        <v>41575</v>
      </c>
      <c r="J122" s="64">
        <v>790</v>
      </c>
      <c r="K122" s="225"/>
      <c r="L122" s="58" t="s">
        <v>1862</v>
      </c>
      <c r="M122" s="124">
        <v>0.1</v>
      </c>
      <c r="N122" s="93">
        <v>12</v>
      </c>
      <c r="O122" s="93">
        <f t="shared" si="12"/>
        <v>38</v>
      </c>
      <c r="P122" s="93">
        <f t="shared" si="5"/>
        <v>6.583333333333333</v>
      </c>
      <c r="Q122" s="125">
        <f t="shared" si="6"/>
        <v>79</v>
      </c>
      <c r="R122" s="125">
        <f t="shared" si="7"/>
        <v>250.16666666666666</v>
      </c>
      <c r="S122" s="125">
        <f t="shared" si="8"/>
        <v>329.16666666666663</v>
      </c>
      <c r="T122" s="125">
        <f t="shared" si="9"/>
        <v>460.83333333333337</v>
      </c>
    </row>
    <row r="123" spans="1:20" s="42" customFormat="1">
      <c r="A123" s="65" t="s">
        <v>161</v>
      </c>
      <c r="B123" s="55">
        <v>351</v>
      </c>
      <c r="C123" s="67">
        <v>1</v>
      </c>
      <c r="D123" s="68" t="s">
        <v>799</v>
      </c>
      <c r="E123" s="42" t="s">
        <v>653</v>
      </c>
      <c r="F123" s="59">
        <v>2608087</v>
      </c>
      <c r="G123" s="58"/>
      <c r="H123" s="59">
        <v>41575</v>
      </c>
      <c r="I123" s="58"/>
      <c r="J123" s="64">
        <v>612.78</v>
      </c>
      <c r="K123" s="58"/>
      <c r="L123" s="58" t="s">
        <v>1876</v>
      </c>
      <c r="M123" s="124">
        <v>0.1</v>
      </c>
      <c r="N123" s="93">
        <v>12</v>
      </c>
      <c r="O123" s="93">
        <f>2+12+12+12</f>
        <v>38</v>
      </c>
      <c r="P123" s="93">
        <f t="shared" si="5"/>
        <v>5.1064999999999996</v>
      </c>
      <c r="Q123" s="125">
        <f t="shared" si="6"/>
        <v>61.277999999999992</v>
      </c>
      <c r="R123" s="125">
        <f t="shared" si="7"/>
        <v>194.047</v>
      </c>
      <c r="S123" s="125">
        <f t="shared" si="8"/>
        <v>255.32499999999999</v>
      </c>
      <c r="T123" s="125">
        <f t="shared" si="9"/>
        <v>357.45499999999998</v>
      </c>
    </row>
    <row r="124" spans="1:20" s="42" customFormat="1">
      <c r="A124" s="65" t="s">
        <v>161</v>
      </c>
      <c r="B124" s="55">
        <v>353</v>
      </c>
      <c r="C124" s="67">
        <v>1</v>
      </c>
      <c r="D124" s="68" t="s">
        <v>800</v>
      </c>
      <c r="E124" s="42" t="s">
        <v>653</v>
      </c>
      <c r="F124" s="58"/>
      <c r="G124" s="58"/>
      <c r="H124" s="59">
        <v>41926</v>
      </c>
      <c r="J124" s="64">
        <v>1352.11</v>
      </c>
      <c r="K124" s="224" t="s">
        <v>801</v>
      </c>
      <c r="L124" s="58" t="s">
        <v>1862</v>
      </c>
      <c r="M124" s="124">
        <v>0.1</v>
      </c>
      <c r="N124" s="93">
        <v>12</v>
      </c>
      <c r="O124" s="93">
        <f t="shared" ref="O124:O125" si="13">2+12+12</f>
        <v>26</v>
      </c>
      <c r="P124" s="93">
        <f t="shared" si="5"/>
        <v>11.267583333333333</v>
      </c>
      <c r="Q124" s="125">
        <f t="shared" si="6"/>
        <v>135.21099999999998</v>
      </c>
      <c r="R124" s="125">
        <f t="shared" si="7"/>
        <v>292.95716666666664</v>
      </c>
      <c r="S124" s="125">
        <f t="shared" si="8"/>
        <v>428.16816666666659</v>
      </c>
      <c r="T124" s="125">
        <f t="shared" si="9"/>
        <v>923.94183333333331</v>
      </c>
    </row>
    <row r="125" spans="1:20" s="42" customFormat="1">
      <c r="A125" s="65" t="s">
        <v>161</v>
      </c>
      <c r="B125" s="55">
        <v>354</v>
      </c>
      <c r="C125" s="67">
        <v>1</v>
      </c>
      <c r="D125" s="68" t="s">
        <v>802</v>
      </c>
      <c r="E125" s="42" t="s">
        <v>653</v>
      </c>
      <c r="F125" s="58"/>
      <c r="G125" s="58"/>
      <c r="H125" s="59">
        <v>41926</v>
      </c>
      <c r="J125" s="64">
        <v>1352.11</v>
      </c>
      <c r="K125" s="224"/>
      <c r="L125" s="58" t="s">
        <v>1862</v>
      </c>
      <c r="M125" s="124">
        <v>0.1</v>
      </c>
      <c r="N125" s="93">
        <v>12</v>
      </c>
      <c r="O125" s="93">
        <f t="shared" si="13"/>
        <v>26</v>
      </c>
      <c r="P125" s="93">
        <f t="shared" si="5"/>
        <v>11.267583333333333</v>
      </c>
      <c r="Q125" s="125">
        <f t="shared" si="6"/>
        <v>135.21099999999998</v>
      </c>
      <c r="R125" s="125">
        <f t="shared" si="7"/>
        <v>292.95716666666664</v>
      </c>
      <c r="S125" s="125">
        <f t="shared" si="8"/>
        <v>428.16816666666659</v>
      </c>
      <c r="T125" s="125">
        <f t="shared" si="9"/>
        <v>923.94183333333331</v>
      </c>
    </row>
    <row r="126" spans="1:20" s="42" customFormat="1">
      <c r="A126" s="65" t="s">
        <v>161</v>
      </c>
      <c r="B126" s="55">
        <v>355</v>
      </c>
      <c r="C126" s="67">
        <v>1</v>
      </c>
      <c r="D126" s="68" t="s">
        <v>802</v>
      </c>
      <c r="E126" s="42" t="s">
        <v>653</v>
      </c>
      <c r="F126" s="58"/>
      <c r="G126" s="58"/>
      <c r="H126" s="59">
        <v>41926</v>
      </c>
      <c r="J126" s="64">
        <v>1352.11</v>
      </c>
      <c r="K126" s="224"/>
      <c r="L126" s="58" t="s">
        <v>1862</v>
      </c>
      <c r="M126" s="124">
        <v>0.1</v>
      </c>
      <c r="N126" s="93">
        <v>12</v>
      </c>
      <c r="O126" s="93">
        <f>2+12+12</f>
        <v>26</v>
      </c>
      <c r="P126" s="93">
        <f t="shared" si="5"/>
        <v>11.267583333333333</v>
      </c>
      <c r="Q126" s="125">
        <f t="shared" si="6"/>
        <v>135.21099999999998</v>
      </c>
      <c r="R126" s="125">
        <f t="shared" si="7"/>
        <v>292.95716666666664</v>
      </c>
      <c r="S126" s="125">
        <f t="shared" si="8"/>
        <v>428.16816666666659</v>
      </c>
      <c r="T126" s="125">
        <f t="shared" si="9"/>
        <v>923.94183333333331</v>
      </c>
    </row>
    <row r="127" spans="1:20" s="42" customFormat="1">
      <c r="A127" s="65" t="s">
        <v>161</v>
      </c>
      <c r="B127" s="55">
        <v>358</v>
      </c>
      <c r="C127" s="67">
        <v>1</v>
      </c>
      <c r="D127" s="42" t="s">
        <v>803</v>
      </c>
      <c r="E127" s="42" t="s">
        <v>653</v>
      </c>
      <c r="F127" s="58"/>
      <c r="G127" s="58"/>
      <c r="H127" s="59">
        <v>42241</v>
      </c>
      <c r="I127" s="58" t="s">
        <v>804</v>
      </c>
      <c r="J127" s="64">
        <v>742.4</v>
      </c>
      <c r="K127" s="58" t="s">
        <v>358</v>
      </c>
      <c r="L127" s="58" t="s">
        <v>1862</v>
      </c>
      <c r="M127" s="124">
        <v>0.1</v>
      </c>
      <c r="N127" s="93">
        <v>12</v>
      </c>
      <c r="O127" s="93">
        <f t="shared" ref="O127:O128" si="14">4+12</f>
        <v>16</v>
      </c>
      <c r="P127" s="93">
        <f t="shared" si="5"/>
        <v>6.1866666666666665</v>
      </c>
      <c r="Q127" s="125">
        <f t="shared" si="6"/>
        <v>74.239999999999995</v>
      </c>
      <c r="R127" s="125">
        <f t="shared" si="7"/>
        <v>98.986666666666665</v>
      </c>
      <c r="S127" s="125">
        <f t="shared" si="8"/>
        <v>173.22666666666666</v>
      </c>
      <c r="T127" s="125">
        <f t="shared" si="9"/>
        <v>569.17333333333329</v>
      </c>
    </row>
    <row r="128" spans="1:20" s="42" customFormat="1">
      <c r="A128" s="65" t="s">
        <v>161</v>
      </c>
      <c r="B128" s="55">
        <v>359</v>
      </c>
      <c r="C128" s="67">
        <v>1</v>
      </c>
      <c r="D128" s="42" t="s">
        <v>803</v>
      </c>
      <c r="E128" s="42" t="s">
        <v>653</v>
      </c>
      <c r="F128" s="58"/>
      <c r="G128" s="58"/>
      <c r="H128" s="59">
        <v>42241</v>
      </c>
      <c r="I128" s="58" t="s">
        <v>804</v>
      </c>
      <c r="J128" s="64">
        <v>742.4</v>
      </c>
      <c r="K128" s="58" t="s">
        <v>358</v>
      </c>
      <c r="L128" s="58" t="s">
        <v>1862</v>
      </c>
      <c r="M128" s="124">
        <v>0.1</v>
      </c>
      <c r="N128" s="93">
        <v>12</v>
      </c>
      <c r="O128" s="93">
        <f t="shared" si="14"/>
        <v>16</v>
      </c>
      <c r="P128" s="93">
        <f t="shared" si="5"/>
        <v>6.1866666666666665</v>
      </c>
      <c r="Q128" s="125">
        <f t="shared" si="6"/>
        <v>74.239999999999995</v>
      </c>
      <c r="R128" s="125">
        <f t="shared" si="7"/>
        <v>98.986666666666665</v>
      </c>
      <c r="S128" s="125">
        <f t="shared" si="8"/>
        <v>173.22666666666666</v>
      </c>
      <c r="T128" s="125">
        <f t="shared" si="9"/>
        <v>569.17333333333329</v>
      </c>
    </row>
    <row r="129" spans="1:20" s="42" customFormat="1">
      <c r="A129" s="65" t="s">
        <v>161</v>
      </c>
      <c r="B129" s="55">
        <v>360</v>
      </c>
      <c r="C129" s="67">
        <v>1</v>
      </c>
      <c r="D129" s="42" t="s">
        <v>803</v>
      </c>
      <c r="E129" s="42" t="s">
        <v>653</v>
      </c>
      <c r="F129" s="58"/>
      <c r="G129" s="58"/>
      <c r="H129" s="59">
        <v>42241</v>
      </c>
      <c r="I129" s="58" t="s">
        <v>804</v>
      </c>
      <c r="J129" s="64">
        <v>742.4</v>
      </c>
      <c r="K129" s="58" t="s">
        <v>358</v>
      </c>
      <c r="L129" s="58" t="s">
        <v>1862</v>
      </c>
      <c r="M129" s="124">
        <v>0.1</v>
      </c>
      <c r="N129" s="93">
        <v>12</v>
      </c>
      <c r="O129" s="93">
        <f>4+12</f>
        <v>16</v>
      </c>
      <c r="P129" s="93">
        <f t="shared" si="5"/>
        <v>6.1866666666666665</v>
      </c>
      <c r="Q129" s="125">
        <f t="shared" si="6"/>
        <v>74.239999999999995</v>
      </c>
      <c r="R129" s="125">
        <f t="shared" si="7"/>
        <v>98.986666666666665</v>
      </c>
      <c r="S129" s="125">
        <f t="shared" si="8"/>
        <v>173.22666666666666</v>
      </c>
      <c r="T129" s="125">
        <f t="shared" si="9"/>
        <v>569.17333333333329</v>
      </c>
    </row>
    <row r="130" spans="1:20" s="42" customFormat="1">
      <c r="A130" s="65" t="s">
        <v>161</v>
      </c>
      <c r="B130" s="55">
        <v>361</v>
      </c>
      <c r="C130" s="67">
        <v>1</v>
      </c>
      <c r="D130" s="68" t="s">
        <v>805</v>
      </c>
      <c r="E130" s="42" t="s">
        <v>653</v>
      </c>
      <c r="F130" s="58">
        <v>11067030</v>
      </c>
      <c r="G130" s="58">
        <v>564</v>
      </c>
      <c r="H130" s="59">
        <v>42268</v>
      </c>
      <c r="I130" s="58">
        <v>260</v>
      </c>
      <c r="J130" s="64">
        <v>1140.28</v>
      </c>
      <c r="K130" s="58" t="s">
        <v>806</v>
      </c>
      <c r="L130" s="58" t="s">
        <v>1876</v>
      </c>
      <c r="M130" s="124">
        <v>0.1</v>
      </c>
      <c r="N130" s="93">
        <v>12</v>
      </c>
      <c r="O130" s="93">
        <f t="shared" ref="O130:O134" si="15">3+12</f>
        <v>15</v>
      </c>
      <c r="P130" s="93">
        <f t="shared" si="5"/>
        <v>9.5023333333333344</v>
      </c>
      <c r="Q130" s="125">
        <f t="shared" si="6"/>
        <v>114.02800000000002</v>
      </c>
      <c r="R130" s="125">
        <f t="shared" si="7"/>
        <v>142.53500000000003</v>
      </c>
      <c r="S130" s="125">
        <f t="shared" si="8"/>
        <v>256.56300000000005</v>
      </c>
      <c r="T130" s="125">
        <f t="shared" si="9"/>
        <v>883.71699999999987</v>
      </c>
    </row>
    <row r="131" spans="1:20" s="42" customFormat="1">
      <c r="A131" s="65" t="s">
        <v>161</v>
      </c>
      <c r="B131" s="55">
        <v>362</v>
      </c>
      <c r="C131" s="67">
        <v>1</v>
      </c>
      <c r="D131" s="68" t="s">
        <v>805</v>
      </c>
      <c r="E131" s="42" t="s">
        <v>653</v>
      </c>
      <c r="F131" s="58">
        <v>11067030</v>
      </c>
      <c r="G131" s="58">
        <v>564</v>
      </c>
      <c r="H131" s="59">
        <v>42268</v>
      </c>
      <c r="I131" s="58">
        <v>260</v>
      </c>
      <c r="J131" s="64">
        <v>1140.28</v>
      </c>
      <c r="K131" s="58" t="s">
        <v>806</v>
      </c>
      <c r="L131" s="58" t="s">
        <v>1876</v>
      </c>
      <c r="M131" s="124">
        <v>0.1</v>
      </c>
      <c r="N131" s="93">
        <v>12</v>
      </c>
      <c r="O131" s="93">
        <f t="shared" si="15"/>
        <v>15</v>
      </c>
      <c r="P131" s="93">
        <f t="shared" si="5"/>
        <v>9.5023333333333344</v>
      </c>
      <c r="Q131" s="125">
        <f t="shared" si="6"/>
        <v>114.02800000000002</v>
      </c>
      <c r="R131" s="125">
        <f t="shared" si="7"/>
        <v>142.53500000000003</v>
      </c>
      <c r="S131" s="125">
        <f t="shared" si="8"/>
        <v>256.56300000000005</v>
      </c>
      <c r="T131" s="125">
        <f t="shared" si="9"/>
        <v>883.71699999999987</v>
      </c>
    </row>
    <row r="132" spans="1:20" s="42" customFormat="1">
      <c r="A132" s="65" t="s">
        <v>161</v>
      </c>
      <c r="B132" s="55">
        <v>363</v>
      </c>
      <c r="C132" s="67">
        <v>1</v>
      </c>
      <c r="D132" s="68" t="s">
        <v>805</v>
      </c>
      <c r="E132" s="42" t="s">
        <v>653</v>
      </c>
      <c r="F132" s="58">
        <v>11067030</v>
      </c>
      <c r="G132" s="58">
        <v>564</v>
      </c>
      <c r="H132" s="59">
        <v>42268</v>
      </c>
      <c r="I132" s="58">
        <v>260</v>
      </c>
      <c r="J132" s="64">
        <v>1140.28</v>
      </c>
      <c r="K132" s="58" t="s">
        <v>806</v>
      </c>
      <c r="L132" s="58" t="s">
        <v>1876</v>
      </c>
      <c r="M132" s="124">
        <v>0.1</v>
      </c>
      <c r="N132" s="93">
        <v>12</v>
      </c>
      <c r="O132" s="93">
        <f t="shared" si="15"/>
        <v>15</v>
      </c>
      <c r="P132" s="93">
        <f t="shared" si="5"/>
        <v>9.5023333333333344</v>
      </c>
      <c r="Q132" s="125">
        <f t="shared" si="6"/>
        <v>114.02800000000002</v>
      </c>
      <c r="R132" s="125">
        <f t="shared" si="7"/>
        <v>142.53500000000003</v>
      </c>
      <c r="S132" s="125">
        <f t="shared" si="8"/>
        <v>256.56300000000005</v>
      </c>
      <c r="T132" s="125">
        <f t="shared" si="9"/>
        <v>883.71699999999987</v>
      </c>
    </row>
    <row r="133" spans="1:20" s="42" customFormat="1">
      <c r="A133" s="65" t="s">
        <v>161</v>
      </c>
      <c r="B133" s="55">
        <v>364</v>
      </c>
      <c r="C133" s="67">
        <v>1</v>
      </c>
      <c r="D133" s="68" t="s">
        <v>805</v>
      </c>
      <c r="E133" s="42" t="s">
        <v>653</v>
      </c>
      <c r="F133" s="58">
        <v>11067030</v>
      </c>
      <c r="G133" s="58">
        <v>564</v>
      </c>
      <c r="H133" s="59">
        <v>42268</v>
      </c>
      <c r="I133" s="58">
        <v>260</v>
      </c>
      <c r="J133" s="64">
        <v>1140.28</v>
      </c>
      <c r="K133" s="58" t="s">
        <v>806</v>
      </c>
      <c r="L133" s="58" t="s">
        <v>1876</v>
      </c>
      <c r="M133" s="124">
        <v>0.1</v>
      </c>
      <c r="N133" s="93">
        <v>12</v>
      </c>
      <c r="O133" s="93">
        <f t="shared" si="15"/>
        <v>15</v>
      </c>
      <c r="P133" s="93">
        <f t="shared" si="5"/>
        <v>9.5023333333333344</v>
      </c>
      <c r="Q133" s="125">
        <f t="shared" si="6"/>
        <v>114.02800000000002</v>
      </c>
      <c r="R133" s="125">
        <f t="shared" si="7"/>
        <v>142.53500000000003</v>
      </c>
      <c r="S133" s="125">
        <f t="shared" si="8"/>
        <v>256.56300000000005</v>
      </c>
      <c r="T133" s="125">
        <f t="shared" si="9"/>
        <v>883.71699999999987</v>
      </c>
    </row>
    <row r="134" spans="1:20" s="42" customFormat="1">
      <c r="A134" s="65" t="s">
        <v>161</v>
      </c>
      <c r="B134" s="55">
        <v>365</v>
      </c>
      <c r="C134" s="67">
        <v>1</v>
      </c>
      <c r="D134" s="68" t="s">
        <v>805</v>
      </c>
      <c r="E134" s="42" t="s">
        <v>653</v>
      </c>
      <c r="F134" s="58">
        <v>11067030</v>
      </c>
      <c r="G134" s="58">
        <v>564</v>
      </c>
      <c r="H134" s="59">
        <v>42268</v>
      </c>
      <c r="I134" s="58">
        <v>260</v>
      </c>
      <c r="J134" s="64">
        <v>1140.28</v>
      </c>
      <c r="K134" s="58" t="s">
        <v>806</v>
      </c>
      <c r="L134" s="58" t="s">
        <v>1876</v>
      </c>
      <c r="M134" s="124">
        <v>0.1</v>
      </c>
      <c r="N134" s="93">
        <v>12</v>
      </c>
      <c r="O134" s="93">
        <f t="shared" si="15"/>
        <v>15</v>
      </c>
      <c r="P134" s="93">
        <f t="shared" si="5"/>
        <v>9.5023333333333344</v>
      </c>
      <c r="Q134" s="125">
        <f t="shared" si="6"/>
        <v>114.02800000000002</v>
      </c>
      <c r="R134" s="125">
        <f t="shared" si="7"/>
        <v>142.53500000000003</v>
      </c>
      <c r="S134" s="125">
        <f t="shared" si="8"/>
        <v>256.56300000000005</v>
      </c>
      <c r="T134" s="125">
        <f t="shared" si="9"/>
        <v>883.71699999999987</v>
      </c>
    </row>
    <row r="135" spans="1:20" s="42" customFormat="1">
      <c r="A135" s="65" t="s">
        <v>161</v>
      </c>
      <c r="B135" s="55">
        <v>366</v>
      </c>
      <c r="C135" s="67">
        <v>1</v>
      </c>
      <c r="D135" s="68" t="s">
        <v>805</v>
      </c>
      <c r="E135" s="42" t="s">
        <v>653</v>
      </c>
      <c r="F135" s="58">
        <v>11067030</v>
      </c>
      <c r="G135" s="58">
        <v>564</v>
      </c>
      <c r="H135" s="59">
        <v>42268</v>
      </c>
      <c r="I135" s="58">
        <v>260</v>
      </c>
      <c r="J135" s="64">
        <v>1140.28</v>
      </c>
      <c r="K135" s="58" t="s">
        <v>806</v>
      </c>
      <c r="L135" s="58" t="s">
        <v>1876</v>
      </c>
      <c r="M135" s="124">
        <v>0.1</v>
      </c>
      <c r="N135" s="93">
        <v>12</v>
      </c>
      <c r="O135" s="93">
        <f>3+12</f>
        <v>15</v>
      </c>
      <c r="P135" s="93">
        <f t="shared" si="5"/>
        <v>9.5023333333333344</v>
      </c>
      <c r="Q135" s="125">
        <f t="shared" si="6"/>
        <v>114.02800000000002</v>
      </c>
      <c r="R135" s="125">
        <f t="shared" si="7"/>
        <v>142.53500000000003</v>
      </c>
      <c r="S135" s="125">
        <f t="shared" si="8"/>
        <v>256.56300000000005</v>
      </c>
      <c r="T135" s="125">
        <f t="shared" si="9"/>
        <v>883.71699999999987</v>
      </c>
    </row>
    <row r="136" spans="1:20" s="42" customFormat="1" hidden="1">
      <c r="A136" s="65" t="s">
        <v>161</v>
      </c>
      <c r="B136" s="55">
        <v>367</v>
      </c>
      <c r="C136" s="67">
        <v>1</v>
      </c>
      <c r="D136" s="68" t="s">
        <v>765</v>
      </c>
      <c r="F136" s="58"/>
      <c r="G136" s="58"/>
      <c r="H136" s="59"/>
      <c r="I136" s="58"/>
      <c r="J136" s="64"/>
      <c r="K136" s="58"/>
      <c r="L136" s="58" t="s">
        <v>1876</v>
      </c>
      <c r="M136" s="124">
        <v>0.1</v>
      </c>
      <c r="N136" s="93"/>
      <c r="O136" s="93"/>
      <c r="P136" s="93">
        <f t="shared" si="5"/>
        <v>0</v>
      </c>
      <c r="Q136" s="125">
        <f t="shared" si="6"/>
        <v>0</v>
      </c>
      <c r="R136" s="125">
        <f t="shared" si="7"/>
        <v>0</v>
      </c>
      <c r="S136" s="125">
        <f t="shared" si="8"/>
        <v>0</v>
      </c>
      <c r="T136" s="125">
        <f t="shared" si="9"/>
        <v>0</v>
      </c>
    </row>
    <row r="137" spans="1:20" s="42" customFormat="1">
      <c r="A137" s="65" t="s">
        <v>161</v>
      </c>
      <c r="B137" s="55">
        <v>368</v>
      </c>
      <c r="C137" s="67">
        <v>1</v>
      </c>
      <c r="D137" s="68" t="s">
        <v>807</v>
      </c>
      <c r="E137" s="42" t="s">
        <v>653</v>
      </c>
      <c r="F137" s="58"/>
      <c r="G137" s="58">
        <v>1091</v>
      </c>
      <c r="H137" s="59">
        <v>42786</v>
      </c>
      <c r="I137" s="58">
        <v>5598</v>
      </c>
      <c r="J137" s="64">
        <v>949</v>
      </c>
      <c r="K137" s="58" t="s">
        <v>808</v>
      </c>
      <c r="L137" s="58" t="s">
        <v>1876</v>
      </c>
      <c r="M137" s="124">
        <v>0.1</v>
      </c>
      <c r="N137" s="93">
        <v>2</v>
      </c>
      <c r="O137" s="93">
        <v>0</v>
      </c>
      <c r="P137" s="93">
        <f t="shared" si="5"/>
        <v>7.9083333333333341</v>
      </c>
      <c r="Q137" s="125">
        <f t="shared" si="6"/>
        <v>15.816666666666668</v>
      </c>
      <c r="R137" s="125">
        <f t="shared" si="7"/>
        <v>0</v>
      </c>
      <c r="S137" s="125">
        <f t="shared" si="8"/>
        <v>15.816666666666668</v>
      </c>
      <c r="T137" s="125">
        <f t="shared" si="9"/>
        <v>933.18333333333328</v>
      </c>
    </row>
    <row r="138" spans="1:20" s="42" customFormat="1">
      <c r="A138" s="65" t="s">
        <v>161</v>
      </c>
      <c r="B138" s="55">
        <v>369</v>
      </c>
      <c r="C138" s="67">
        <v>1</v>
      </c>
      <c r="D138" s="68" t="s">
        <v>807</v>
      </c>
      <c r="E138" s="42" t="s">
        <v>653</v>
      </c>
      <c r="F138" s="58"/>
      <c r="G138" s="58">
        <v>1091</v>
      </c>
      <c r="H138" s="59">
        <v>42786</v>
      </c>
      <c r="I138" s="58">
        <v>5598</v>
      </c>
      <c r="J138" s="64">
        <v>949</v>
      </c>
      <c r="K138" s="58" t="s">
        <v>808</v>
      </c>
      <c r="L138" s="58" t="s">
        <v>1876</v>
      </c>
      <c r="M138" s="124">
        <v>0.1</v>
      </c>
      <c r="N138" s="93">
        <v>2</v>
      </c>
      <c r="O138" s="93">
        <v>0</v>
      </c>
      <c r="P138" s="93">
        <f t="shared" ref="P138:P162" si="16">+J138*M138/12</f>
        <v>7.9083333333333341</v>
      </c>
      <c r="Q138" s="125">
        <f t="shared" ref="Q138:Q162" si="17">+P138*N138</f>
        <v>15.816666666666668</v>
      </c>
      <c r="R138" s="125">
        <f t="shared" ref="R138:R162" si="18">+P138*O138</f>
        <v>0</v>
      </c>
      <c r="S138" s="125">
        <f t="shared" ref="S138:S162" si="19">+R138+Q138</f>
        <v>15.816666666666668</v>
      </c>
      <c r="T138" s="125">
        <f t="shared" ref="T138:T162" si="20">+J138-S138</f>
        <v>933.18333333333328</v>
      </c>
    </row>
    <row r="139" spans="1:20" s="42" customFormat="1">
      <c r="A139" s="65" t="s">
        <v>161</v>
      </c>
      <c r="B139" s="55">
        <v>370</v>
      </c>
      <c r="C139" s="67">
        <v>1</v>
      </c>
      <c r="D139" s="68" t="s">
        <v>807</v>
      </c>
      <c r="E139" s="42" t="s">
        <v>653</v>
      </c>
      <c r="F139" s="58"/>
      <c r="G139" s="58">
        <v>1091</v>
      </c>
      <c r="H139" s="59">
        <v>42786</v>
      </c>
      <c r="I139" s="58">
        <v>5598</v>
      </c>
      <c r="J139" s="64">
        <v>949</v>
      </c>
      <c r="K139" s="58" t="s">
        <v>808</v>
      </c>
      <c r="L139" s="58" t="s">
        <v>1876</v>
      </c>
      <c r="M139" s="124">
        <v>0.1</v>
      </c>
      <c r="N139" s="93">
        <v>2</v>
      </c>
      <c r="O139" s="93">
        <v>0</v>
      </c>
      <c r="P139" s="93">
        <f t="shared" si="16"/>
        <v>7.9083333333333341</v>
      </c>
      <c r="Q139" s="125">
        <f t="shared" si="17"/>
        <v>15.816666666666668</v>
      </c>
      <c r="R139" s="125">
        <f t="shared" si="18"/>
        <v>0</v>
      </c>
      <c r="S139" s="125">
        <f t="shared" si="19"/>
        <v>15.816666666666668</v>
      </c>
      <c r="T139" s="125">
        <f t="shared" si="20"/>
        <v>933.18333333333328</v>
      </c>
    </row>
    <row r="140" spans="1:20" s="42" customFormat="1" ht="16.5" customHeight="1">
      <c r="A140" s="65" t="s">
        <v>161</v>
      </c>
      <c r="B140" s="55">
        <v>371</v>
      </c>
      <c r="C140" s="67">
        <v>1</v>
      </c>
      <c r="D140" s="222" t="s">
        <v>809</v>
      </c>
      <c r="E140" s="42" t="s">
        <v>653</v>
      </c>
      <c r="F140" s="58">
        <v>11015003</v>
      </c>
      <c r="G140" s="58">
        <v>40</v>
      </c>
      <c r="H140" s="59">
        <v>42803</v>
      </c>
      <c r="I140" s="58" t="s">
        <v>810</v>
      </c>
      <c r="J140" s="64">
        <v>1508</v>
      </c>
      <c r="K140" s="58" t="s">
        <v>811</v>
      </c>
      <c r="L140" s="58" t="s">
        <v>1873</v>
      </c>
      <c r="M140" s="124">
        <v>0.1</v>
      </c>
      <c r="N140" s="93">
        <v>3</v>
      </c>
      <c r="O140" s="93">
        <v>0</v>
      </c>
      <c r="P140" s="93">
        <f t="shared" si="16"/>
        <v>12.566666666666668</v>
      </c>
      <c r="Q140" s="125">
        <f t="shared" si="17"/>
        <v>37.700000000000003</v>
      </c>
      <c r="R140" s="125">
        <f t="shared" si="18"/>
        <v>0</v>
      </c>
      <c r="S140" s="125">
        <f t="shared" si="19"/>
        <v>37.700000000000003</v>
      </c>
      <c r="T140" s="125">
        <f t="shared" si="20"/>
        <v>1470.3</v>
      </c>
    </row>
    <row r="141" spans="1:20" s="42" customFormat="1">
      <c r="A141" s="65" t="s">
        <v>161</v>
      </c>
      <c r="B141" s="55">
        <v>372</v>
      </c>
      <c r="C141" s="67">
        <v>1</v>
      </c>
      <c r="D141" s="222" t="s">
        <v>812</v>
      </c>
      <c r="E141" s="42" t="s">
        <v>653</v>
      </c>
      <c r="F141" s="58">
        <v>11015003</v>
      </c>
      <c r="G141" s="58">
        <v>40</v>
      </c>
      <c r="H141" s="59">
        <v>42803</v>
      </c>
      <c r="I141" s="58" t="s">
        <v>810</v>
      </c>
      <c r="J141" s="64">
        <v>1508</v>
      </c>
      <c r="K141" s="58" t="s">
        <v>811</v>
      </c>
      <c r="L141" s="58" t="s">
        <v>1873</v>
      </c>
      <c r="M141" s="124">
        <v>0.1</v>
      </c>
      <c r="N141" s="93">
        <v>3</v>
      </c>
      <c r="O141" s="93">
        <v>0</v>
      </c>
      <c r="P141" s="93">
        <f t="shared" si="16"/>
        <v>12.566666666666668</v>
      </c>
      <c r="Q141" s="125">
        <f t="shared" si="17"/>
        <v>37.700000000000003</v>
      </c>
      <c r="R141" s="125">
        <f t="shared" si="18"/>
        <v>0</v>
      </c>
      <c r="S141" s="125">
        <f t="shared" si="19"/>
        <v>37.700000000000003</v>
      </c>
      <c r="T141" s="125">
        <f t="shared" si="20"/>
        <v>1470.3</v>
      </c>
    </row>
    <row r="142" spans="1:20" s="42" customFormat="1" ht="18.75" customHeight="1">
      <c r="A142" s="65" t="s">
        <v>161</v>
      </c>
      <c r="B142" s="55">
        <v>373</v>
      </c>
      <c r="C142" s="67">
        <v>1</v>
      </c>
      <c r="D142" s="222" t="s">
        <v>813</v>
      </c>
      <c r="E142" s="42" t="s">
        <v>653</v>
      </c>
      <c r="F142" s="58">
        <v>11015003</v>
      </c>
      <c r="G142" s="58">
        <v>40</v>
      </c>
      <c r="H142" s="59">
        <v>42803</v>
      </c>
      <c r="I142" s="58" t="s">
        <v>810</v>
      </c>
      <c r="J142" s="64">
        <v>1508</v>
      </c>
      <c r="K142" s="58" t="s">
        <v>811</v>
      </c>
      <c r="L142" s="58" t="s">
        <v>1873</v>
      </c>
      <c r="M142" s="124">
        <v>0.1</v>
      </c>
      <c r="N142" s="93">
        <v>3</v>
      </c>
      <c r="O142" s="93">
        <v>0</v>
      </c>
      <c r="P142" s="93">
        <f t="shared" si="16"/>
        <v>12.566666666666668</v>
      </c>
      <c r="Q142" s="125">
        <f t="shared" si="17"/>
        <v>37.700000000000003</v>
      </c>
      <c r="R142" s="125">
        <f t="shared" si="18"/>
        <v>0</v>
      </c>
      <c r="S142" s="125">
        <f t="shared" si="19"/>
        <v>37.700000000000003</v>
      </c>
      <c r="T142" s="125">
        <f t="shared" si="20"/>
        <v>1470.3</v>
      </c>
    </row>
    <row r="143" spans="1:20" s="42" customFormat="1">
      <c r="A143" s="65" t="s">
        <v>161</v>
      </c>
      <c r="B143" s="55">
        <v>374</v>
      </c>
      <c r="C143" s="67">
        <v>1</v>
      </c>
      <c r="D143" s="68" t="s">
        <v>814</v>
      </c>
      <c r="E143" s="42" t="s">
        <v>653</v>
      </c>
      <c r="F143" s="58">
        <v>11099047</v>
      </c>
      <c r="G143" s="58">
        <v>48</v>
      </c>
      <c r="H143" s="59">
        <v>42795</v>
      </c>
      <c r="I143" s="58">
        <v>648</v>
      </c>
      <c r="J143" s="64">
        <v>1719.65</v>
      </c>
      <c r="K143" s="58" t="s">
        <v>815</v>
      </c>
      <c r="L143" s="58" t="s">
        <v>1876</v>
      </c>
      <c r="M143" s="124">
        <v>0.1</v>
      </c>
      <c r="N143" s="93">
        <v>3</v>
      </c>
      <c r="O143" s="93">
        <v>0</v>
      </c>
      <c r="P143" s="93">
        <f t="shared" si="16"/>
        <v>14.33041666666667</v>
      </c>
      <c r="Q143" s="125">
        <f t="shared" si="17"/>
        <v>42.991250000000008</v>
      </c>
      <c r="R143" s="125">
        <f t="shared" si="18"/>
        <v>0</v>
      </c>
      <c r="S143" s="125">
        <f t="shared" si="19"/>
        <v>42.991250000000008</v>
      </c>
      <c r="T143" s="125">
        <f t="shared" si="20"/>
        <v>1676.6587500000001</v>
      </c>
    </row>
    <row r="144" spans="1:20" s="42" customFormat="1">
      <c r="A144" s="65" t="s">
        <v>161</v>
      </c>
      <c r="B144" s="55">
        <v>375</v>
      </c>
      <c r="C144" s="67">
        <v>1</v>
      </c>
      <c r="D144" s="68" t="s">
        <v>814</v>
      </c>
      <c r="E144" s="42" t="s">
        <v>653</v>
      </c>
      <c r="F144" s="58">
        <v>11099047</v>
      </c>
      <c r="G144" s="58">
        <v>48</v>
      </c>
      <c r="H144" s="59">
        <v>42795</v>
      </c>
      <c r="I144" s="58">
        <v>648</v>
      </c>
      <c r="J144" s="64">
        <v>1719.65</v>
      </c>
      <c r="K144" s="58" t="s">
        <v>815</v>
      </c>
      <c r="L144" s="58" t="s">
        <v>1876</v>
      </c>
      <c r="M144" s="124">
        <v>0.1</v>
      </c>
      <c r="N144" s="93">
        <v>3</v>
      </c>
      <c r="O144" s="93">
        <v>0</v>
      </c>
      <c r="P144" s="93">
        <f t="shared" si="16"/>
        <v>14.33041666666667</v>
      </c>
      <c r="Q144" s="125">
        <f t="shared" si="17"/>
        <v>42.991250000000008</v>
      </c>
      <c r="R144" s="125">
        <f t="shared" si="18"/>
        <v>0</v>
      </c>
      <c r="S144" s="125">
        <f t="shared" si="19"/>
        <v>42.991250000000008</v>
      </c>
      <c r="T144" s="125">
        <f t="shared" si="20"/>
        <v>1676.6587500000001</v>
      </c>
    </row>
    <row r="145" spans="1:20" s="42" customFormat="1">
      <c r="A145" s="65" t="s">
        <v>161</v>
      </c>
      <c r="B145" s="55">
        <v>376</v>
      </c>
      <c r="C145" s="67">
        <v>1</v>
      </c>
      <c r="D145" s="68" t="s">
        <v>814</v>
      </c>
      <c r="E145" s="42" t="s">
        <v>653</v>
      </c>
      <c r="F145" s="58">
        <v>11099047</v>
      </c>
      <c r="G145" s="58">
        <v>48</v>
      </c>
      <c r="H145" s="59">
        <v>42795</v>
      </c>
      <c r="I145" s="58">
        <v>648</v>
      </c>
      <c r="J145" s="64">
        <v>1719.65</v>
      </c>
      <c r="K145" s="58" t="s">
        <v>815</v>
      </c>
      <c r="L145" s="58" t="s">
        <v>1876</v>
      </c>
      <c r="M145" s="124">
        <v>0.1</v>
      </c>
      <c r="N145" s="93">
        <v>3</v>
      </c>
      <c r="O145" s="93">
        <v>0</v>
      </c>
      <c r="P145" s="93">
        <f t="shared" si="16"/>
        <v>14.33041666666667</v>
      </c>
      <c r="Q145" s="125">
        <f t="shared" si="17"/>
        <v>42.991250000000008</v>
      </c>
      <c r="R145" s="125">
        <f t="shared" si="18"/>
        <v>0</v>
      </c>
      <c r="S145" s="125">
        <f t="shared" si="19"/>
        <v>42.991250000000008</v>
      </c>
      <c r="T145" s="125">
        <f t="shared" si="20"/>
        <v>1676.6587500000001</v>
      </c>
    </row>
    <row r="146" spans="1:20" s="42" customFormat="1">
      <c r="A146" s="65" t="s">
        <v>161</v>
      </c>
      <c r="B146" s="55">
        <v>377</v>
      </c>
      <c r="C146" s="67">
        <v>1</v>
      </c>
      <c r="D146" s="68" t="s">
        <v>814</v>
      </c>
      <c r="E146" s="42" t="s">
        <v>653</v>
      </c>
      <c r="F146" s="58">
        <v>11099047</v>
      </c>
      <c r="G146" s="58">
        <v>48</v>
      </c>
      <c r="H146" s="59">
        <v>42795</v>
      </c>
      <c r="I146" s="58">
        <v>648</v>
      </c>
      <c r="J146" s="64">
        <v>1719.65</v>
      </c>
      <c r="K146" s="58" t="s">
        <v>815</v>
      </c>
      <c r="L146" s="58" t="s">
        <v>1876</v>
      </c>
      <c r="M146" s="124">
        <v>0.1</v>
      </c>
      <c r="N146" s="93">
        <v>3</v>
      </c>
      <c r="O146" s="93">
        <v>0</v>
      </c>
      <c r="P146" s="93">
        <f t="shared" si="16"/>
        <v>14.33041666666667</v>
      </c>
      <c r="Q146" s="125">
        <f t="shared" si="17"/>
        <v>42.991250000000008</v>
      </c>
      <c r="R146" s="125">
        <f t="shared" si="18"/>
        <v>0</v>
      </c>
      <c r="S146" s="125">
        <f t="shared" si="19"/>
        <v>42.991250000000008</v>
      </c>
      <c r="T146" s="125">
        <f t="shared" si="20"/>
        <v>1676.6587500000001</v>
      </c>
    </row>
    <row r="147" spans="1:20" s="42" customFormat="1">
      <c r="A147" s="65" t="s">
        <v>161</v>
      </c>
      <c r="B147" s="55">
        <v>378</v>
      </c>
      <c r="C147" s="67">
        <v>1</v>
      </c>
      <c r="D147" s="68" t="s">
        <v>814</v>
      </c>
      <c r="E147" s="42" t="s">
        <v>653</v>
      </c>
      <c r="F147" s="58">
        <v>11099047</v>
      </c>
      <c r="G147" s="58">
        <v>48</v>
      </c>
      <c r="H147" s="59">
        <v>42795</v>
      </c>
      <c r="I147" s="58">
        <v>648</v>
      </c>
      <c r="J147" s="64">
        <v>1719.65</v>
      </c>
      <c r="K147" s="58" t="s">
        <v>815</v>
      </c>
      <c r="L147" s="58" t="s">
        <v>1876</v>
      </c>
      <c r="M147" s="124">
        <v>0.1</v>
      </c>
      <c r="N147" s="93">
        <v>3</v>
      </c>
      <c r="O147" s="93">
        <v>0</v>
      </c>
      <c r="P147" s="93">
        <f t="shared" si="16"/>
        <v>14.33041666666667</v>
      </c>
      <c r="Q147" s="125">
        <f t="shared" si="17"/>
        <v>42.991250000000008</v>
      </c>
      <c r="R147" s="125">
        <f t="shared" si="18"/>
        <v>0</v>
      </c>
      <c r="S147" s="125">
        <f t="shared" si="19"/>
        <v>42.991250000000008</v>
      </c>
      <c r="T147" s="125">
        <f t="shared" si="20"/>
        <v>1676.6587500000001</v>
      </c>
    </row>
    <row r="148" spans="1:20" s="42" customFormat="1">
      <c r="A148" s="65" t="s">
        <v>161</v>
      </c>
      <c r="B148" s="55">
        <v>379</v>
      </c>
      <c r="C148" s="67">
        <v>1</v>
      </c>
      <c r="D148" s="68" t="s">
        <v>816</v>
      </c>
      <c r="E148" s="42" t="s">
        <v>653</v>
      </c>
      <c r="F148" s="58">
        <v>11099047</v>
      </c>
      <c r="G148" s="58">
        <v>48</v>
      </c>
      <c r="H148" s="59">
        <v>42795</v>
      </c>
      <c r="I148" s="58">
        <v>648</v>
      </c>
      <c r="J148" s="64">
        <v>2946.13</v>
      </c>
      <c r="K148" s="58" t="s">
        <v>815</v>
      </c>
      <c r="L148" s="58" t="s">
        <v>1873</v>
      </c>
      <c r="M148" s="124">
        <v>0.1</v>
      </c>
      <c r="N148" s="93">
        <v>3</v>
      </c>
      <c r="O148" s="93">
        <v>0</v>
      </c>
      <c r="P148" s="93">
        <f t="shared" si="16"/>
        <v>24.551083333333334</v>
      </c>
      <c r="Q148" s="125">
        <f t="shared" si="17"/>
        <v>73.65325</v>
      </c>
      <c r="R148" s="125">
        <f t="shared" si="18"/>
        <v>0</v>
      </c>
      <c r="S148" s="125">
        <f t="shared" si="19"/>
        <v>73.65325</v>
      </c>
      <c r="T148" s="125">
        <f t="shared" si="20"/>
        <v>2872.4767500000003</v>
      </c>
    </row>
    <row r="149" spans="1:20" s="42" customFormat="1">
      <c r="A149" s="65" t="s">
        <v>161</v>
      </c>
      <c r="B149" s="55">
        <v>380</v>
      </c>
      <c r="C149" s="67">
        <v>1</v>
      </c>
      <c r="D149" s="68" t="s">
        <v>816</v>
      </c>
      <c r="E149" s="42" t="s">
        <v>653</v>
      </c>
      <c r="F149" s="58">
        <v>11099047</v>
      </c>
      <c r="G149" s="58">
        <v>48</v>
      </c>
      <c r="H149" s="59">
        <v>42795</v>
      </c>
      <c r="I149" s="58">
        <v>648</v>
      </c>
      <c r="J149" s="64">
        <v>2946.13</v>
      </c>
      <c r="K149" s="58" t="s">
        <v>815</v>
      </c>
      <c r="L149" s="58" t="s">
        <v>1873</v>
      </c>
      <c r="M149" s="124">
        <v>0.1</v>
      </c>
      <c r="N149" s="93">
        <v>3</v>
      </c>
      <c r="O149" s="93">
        <v>0</v>
      </c>
      <c r="P149" s="93">
        <f t="shared" si="16"/>
        <v>24.551083333333334</v>
      </c>
      <c r="Q149" s="125">
        <f t="shared" si="17"/>
        <v>73.65325</v>
      </c>
      <c r="R149" s="125">
        <f t="shared" si="18"/>
        <v>0</v>
      </c>
      <c r="S149" s="125">
        <f t="shared" si="19"/>
        <v>73.65325</v>
      </c>
      <c r="T149" s="125">
        <f t="shared" si="20"/>
        <v>2872.4767500000003</v>
      </c>
    </row>
    <row r="150" spans="1:20" s="42" customFormat="1">
      <c r="A150" s="65" t="s">
        <v>161</v>
      </c>
      <c r="B150" s="55">
        <v>381</v>
      </c>
      <c r="C150" s="67">
        <v>1</v>
      </c>
      <c r="D150" s="68" t="s">
        <v>816</v>
      </c>
      <c r="E150" s="42" t="s">
        <v>653</v>
      </c>
      <c r="F150" s="58">
        <v>11099047</v>
      </c>
      <c r="G150" s="58">
        <v>48</v>
      </c>
      <c r="H150" s="59">
        <v>42795</v>
      </c>
      <c r="I150" s="58">
        <v>648</v>
      </c>
      <c r="J150" s="64">
        <v>2946.13</v>
      </c>
      <c r="K150" s="58" t="s">
        <v>815</v>
      </c>
      <c r="L150" s="58" t="s">
        <v>1873</v>
      </c>
      <c r="M150" s="124">
        <v>0.1</v>
      </c>
      <c r="N150" s="93">
        <v>3</v>
      </c>
      <c r="O150" s="93">
        <v>0</v>
      </c>
      <c r="P150" s="93">
        <f t="shared" si="16"/>
        <v>24.551083333333334</v>
      </c>
      <c r="Q150" s="125">
        <f t="shared" si="17"/>
        <v>73.65325</v>
      </c>
      <c r="R150" s="125">
        <f t="shared" si="18"/>
        <v>0</v>
      </c>
      <c r="S150" s="125">
        <f t="shared" si="19"/>
        <v>73.65325</v>
      </c>
      <c r="T150" s="125">
        <f t="shared" si="20"/>
        <v>2872.4767500000003</v>
      </c>
    </row>
    <row r="151" spans="1:20" s="42" customFormat="1">
      <c r="A151" s="65" t="s">
        <v>161</v>
      </c>
      <c r="B151" s="55">
        <v>382</v>
      </c>
      <c r="C151" s="67">
        <v>1</v>
      </c>
      <c r="D151" s="68" t="s">
        <v>816</v>
      </c>
      <c r="E151" s="42" t="s">
        <v>653</v>
      </c>
      <c r="F151" s="58">
        <v>11099047</v>
      </c>
      <c r="G151" s="58">
        <v>48</v>
      </c>
      <c r="H151" s="59">
        <v>42795</v>
      </c>
      <c r="I151" s="58">
        <v>648</v>
      </c>
      <c r="J151" s="64">
        <v>2946.13</v>
      </c>
      <c r="K151" s="58" t="s">
        <v>815</v>
      </c>
      <c r="L151" s="58" t="s">
        <v>1873</v>
      </c>
      <c r="M151" s="124">
        <v>0.1</v>
      </c>
      <c r="N151" s="93">
        <v>3</v>
      </c>
      <c r="O151" s="93">
        <v>0</v>
      </c>
      <c r="P151" s="93">
        <f t="shared" si="16"/>
        <v>24.551083333333334</v>
      </c>
      <c r="Q151" s="125">
        <f t="shared" si="17"/>
        <v>73.65325</v>
      </c>
      <c r="R151" s="125">
        <f t="shared" si="18"/>
        <v>0</v>
      </c>
      <c r="S151" s="125">
        <f t="shared" si="19"/>
        <v>73.65325</v>
      </c>
      <c r="T151" s="125">
        <f t="shared" si="20"/>
        <v>2872.4767500000003</v>
      </c>
    </row>
    <row r="152" spans="1:20" s="42" customFormat="1">
      <c r="A152" s="65" t="s">
        <v>161</v>
      </c>
      <c r="B152" s="55">
        <v>383</v>
      </c>
      <c r="C152" s="67">
        <v>1</v>
      </c>
      <c r="D152" s="68" t="s">
        <v>817</v>
      </c>
      <c r="E152" s="42" t="s">
        <v>653</v>
      </c>
      <c r="F152" s="58"/>
      <c r="G152" s="58"/>
      <c r="H152" s="59">
        <v>42872</v>
      </c>
      <c r="I152" s="58"/>
      <c r="J152" s="64">
        <v>145.41999999999999</v>
      </c>
      <c r="K152" s="58" t="s">
        <v>818</v>
      </c>
      <c r="L152" s="58" t="s">
        <v>1877</v>
      </c>
      <c r="M152" s="124">
        <v>0.33329999999999999</v>
      </c>
      <c r="N152" s="93">
        <v>5</v>
      </c>
      <c r="O152" s="93">
        <v>0</v>
      </c>
      <c r="P152" s="93">
        <f t="shared" si="16"/>
        <v>4.0390404999999996</v>
      </c>
      <c r="Q152" s="125">
        <f t="shared" si="17"/>
        <v>20.195202499999997</v>
      </c>
      <c r="R152" s="125">
        <f t="shared" si="18"/>
        <v>0</v>
      </c>
      <c r="S152" s="125">
        <f t="shared" si="19"/>
        <v>20.195202499999997</v>
      </c>
      <c r="T152" s="125">
        <f t="shared" si="20"/>
        <v>125.22479749999999</v>
      </c>
    </row>
    <row r="153" spans="1:20" s="42" customFormat="1">
      <c r="A153" s="65" t="s">
        <v>161</v>
      </c>
      <c r="B153" s="55">
        <v>384</v>
      </c>
      <c r="C153" s="67">
        <v>1</v>
      </c>
      <c r="D153" s="68" t="s">
        <v>817</v>
      </c>
      <c r="E153" s="42" t="s">
        <v>653</v>
      </c>
      <c r="F153" s="58"/>
      <c r="G153" s="58"/>
      <c r="H153" s="59">
        <v>42872</v>
      </c>
      <c r="I153" s="58"/>
      <c r="J153" s="64">
        <v>145.41999999999999</v>
      </c>
      <c r="K153" s="58" t="s">
        <v>818</v>
      </c>
      <c r="L153" s="58" t="s">
        <v>1877</v>
      </c>
      <c r="M153" s="124">
        <v>0.33329999999999999</v>
      </c>
      <c r="N153" s="93">
        <v>5</v>
      </c>
      <c r="O153" s="93">
        <v>0</v>
      </c>
      <c r="P153" s="93">
        <f t="shared" si="16"/>
        <v>4.0390404999999996</v>
      </c>
      <c r="Q153" s="125">
        <f t="shared" si="17"/>
        <v>20.195202499999997</v>
      </c>
      <c r="R153" s="125">
        <f t="shared" si="18"/>
        <v>0</v>
      </c>
      <c r="S153" s="125">
        <f t="shared" si="19"/>
        <v>20.195202499999997</v>
      </c>
      <c r="T153" s="125">
        <f t="shared" si="20"/>
        <v>125.22479749999999</v>
      </c>
    </row>
    <row r="154" spans="1:20" s="42" customFormat="1">
      <c r="A154" s="65" t="s">
        <v>161</v>
      </c>
      <c r="B154" s="55">
        <v>385</v>
      </c>
      <c r="C154" s="67">
        <v>1</v>
      </c>
      <c r="D154" s="68" t="s">
        <v>819</v>
      </c>
      <c r="E154" s="42" t="s">
        <v>653</v>
      </c>
      <c r="F154" s="58"/>
      <c r="G154" s="58"/>
      <c r="H154" s="59">
        <v>42849</v>
      </c>
      <c r="I154" s="58">
        <v>4106</v>
      </c>
      <c r="J154" s="64">
        <v>7435.6</v>
      </c>
      <c r="K154" s="58" t="s">
        <v>820</v>
      </c>
      <c r="L154" s="58" t="s">
        <v>1877</v>
      </c>
      <c r="M154" s="124">
        <v>0.33329999999999999</v>
      </c>
      <c r="N154" s="93">
        <v>4</v>
      </c>
      <c r="O154" s="93">
        <v>0</v>
      </c>
      <c r="P154" s="93">
        <f t="shared" si="16"/>
        <v>206.52378999999999</v>
      </c>
      <c r="Q154" s="125">
        <f t="shared" si="17"/>
        <v>826.09515999999996</v>
      </c>
      <c r="R154" s="125">
        <f t="shared" si="18"/>
        <v>0</v>
      </c>
      <c r="S154" s="125">
        <f t="shared" si="19"/>
        <v>826.09515999999996</v>
      </c>
      <c r="T154" s="125">
        <f t="shared" si="20"/>
        <v>6609.5048400000005</v>
      </c>
    </row>
    <row r="155" spans="1:20" s="42" customFormat="1">
      <c r="A155" s="65" t="s">
        <v>161</v>
      </c>
      <c r="B155" s="55">
        <v>386</v>
      </c>
      <c r="C155" s="67">
        <v>1</v>
      </c>
      <c r="D155" s="68" t="s">
        <v>819</v>
      </c>
      <c r="E155" s="42" t="s">
        <v>653</v>
      </c>
      <c r="F155" s="58"/>
      <c r="G155" s="58"/>
      <c r="H155" s="59">
        <v>42849</v>
      </c>
      <c r="I155" s="58">
        <v>4106</v>
      </c>
      <c r="J155" s="64">
        <v>7435.6</v>
      </c>
      <c r="K155" s="58" t="s">
        <v>820</v>
      </c>
      <c r="L155" s="58" t="s">
        <v>1877</v>
      </c>
      <c r="M155" s="124">
        <v>0.33329999999999999</v>
      </c>
      <c r="N155" s="93">
        <v>4</v>
      </c>
      <c r="O155" s="93">
        <v>0</v>
      </c>
      <c r="P155" s="93">
        <f t="shared" si="16"/>
        <v>206.52378999999999</v>
      </c>
      <c r="Q155" s="125">
        <f t="shared" si="17"/>
        <v>826.09515999999996</v>
      </c>
      <c r="R155" s="125">
        <f t="shared" si="18"/>
        <v>0</v>
      </c>
      <c r="S155" s="125">
        <f t="shared" si="19"/>
        <v>826.09515999999996</v>
      </c>
      <c r="T155" s="125">
        <f t="shared" si="20"/>
        <v>6609.5048400000005</v>
      </c>
    </row>
    <row r="156" spans="1:20" s="42" customFormat="1">
      <c r="A156" s="65" t="s">
        <v>161</v>
      </c>
      <c r="B156" s="55">
        <v>387</v>
      </c>
      <c r="C156" s="67">
        <v>1</v>
      </c>
      <c r="D156" s="68" t="s">
        <v>819</v>
      </c>
      <c r="E156" s="42" t="s">
        <v>653</v>
      </c>
      <c r="F156" s="58"/>
      <c r="G156" s="58"/>
      <c r="H156" s="59">
        <v>42849</v>
      </c>
      <c r="I156" s="58">
        <v>4106</v>
      </c>
      <c r="J156" s="64">
        <v>7435.6</v>
      </c>
      <c r="K156" s="58" t="s">
        <v>820</v>
      </c>
      <c r="L156" s="58" t="s">
        <v>1877</v>
      </c>
      <c r="M156" s="124">
        <v>0.33329999999999999</v>
      </c>
      <c r="N156" s="93">
        <v>4</v>
      </c>
      <c r="O156" s="93">
        <v>0</v>
      </c>
      <c r="P156" s="93">
        <f t="shared" si="16"/>
        <v>206.52378999999999</v>
      </c>
      <c r="Q156" s="125">
        <f t="shared" si="17"/>
        <v>826.09515999999996</v>
      </c>
      <c r="R156" s="125">
        <f t="shared" si="18"/>
        <v>0</v>
      </c>
      <c r="S156" s="125">
        <f t="shared" si="19"/>
        <v>826.09515999999996</v>
      </c>
      <c r="T156" s="125">
        <f t="shared" si="20"/>
        <v>6609.5048400000005</v>
      </c>
    </row>
    <row r="157" spans="1:20" s="42" customFormat="1">
      <c r="A157" s="65" t="s">
        <v>161</v>
      </c>
      <c r="B157" s="55">
        <v>388</v>
      </c>
      <c r="C157" s="67">
        <v>1</v>
      </c>
      <c r="D157" s="68" t="s">
        <v>821</v>
      </c>
      <c r="E157" s="42" t="s">
        <v>653</v>
      </c>
      <c r="F157" s="59">
        <v>2228143</v>
      </c>
      <c r="G157" s="58"/>
      <c r="H157" s="59">
        <v>42815</v>
      </c>
      <c r="I157" s="58">
        <v>1677</v>
      </c>
      <c r="J157" s="64">
        <v>467.48</v>
      </c>
      <c r="K157" s="58" t="s">
        <v>822</v>
      </c>
      <c r="L157" s="58" t="s">
        <v>1862</v>
      </c>
      <c r="M157" s="124">
        <v>0.1</v>
      </c>
      <c r="N157" s="93">
        <v>3</v>
      </c>
      <c r="O157" s="93">
        <v>0</v>
      </c>
      <c r="P157" s="93">
        <f t="shared" si="16"/>
        <v>3.8956666666666671</v>
      </c>
      <c r="Q157" s="125">
        <f t="shared" si="17"/>
        <v>11.687000000000001</v>
      </c>
      <c r="R157" s="125">
        <f t="shared" si="18"/>
        <v>0</v>
      </c>
      <c r="S157" s="125">
        <f t="shared" si="19"/>
        <v>11.687000000000001</v>
      </c>
      <c r="T157" s="125">
        <f t="shared" si="20"/>
        <v>455.79300000000001</v>
      </c>
    </row>
    <row r="158" spans="1:20" s="42" customFormat="1">
      <c r="A158" s="65" t="s">
        <v>161</v>
      </c>
      <c r="B158" s="55">
        <v>389</v>
      </c>
      <c r="C158" s="67">
        <v>1</v>
      </c>
      <c r="D158" s="68" t="s">
        <v>821</v>
      </c>
      <c r="E158" s="42" t="s">
        <v>653</v>
      </c>
      <c r="F158" s="59">
        <v>2228143</v>
      </c>
      <c r="G158" s="58"/>
      <c r="H158" s="59">
        <v>42815</v>
      </c>
      <c r="I158" s="58">
        <v>1677</v>
      </c>
      <c r="J158" s="64">
        <v>467.48</v>
      </c>
      <c r="K158" s="58" t="s">
        <v>822</v>
      </c>
      <c r="L158" s="58" t="s">
        <v>1862</v>
      </c>
      <c r="M158" s="124">
        <v>0.1</v>
      </c>
      <c r="N158" s="93">
        <v>3</v>
      </c>
      <c r="O158" s="93">
        <v>0</v>
      </c>
      <c r="P158" s="93">
        <f t="shared" si="16"/>
        <v>3.8956666666666671</v>
      </c>
      <c r="Q158" s="125">
        <f t="shared" si="17"/>
        <v>11.687000000000001</v>
      </c>
      <c r="R158" s="125">
        <f t="shared" si="18"/>
        <v>0</v>
      </c>
      <c r="S158" s="125">
        <f t="shared" si="19"/>
        <v>11.687000000000001</v>
      </c>
      <c r="T158" s="125">
        <f t="shared" si="20"/>
        <v>455.79300000000001</v>
      </c>
    </row>
    <row r="159" spans="1:20" s="42" customFormat="1">
      <c r="A159" s="65" t="s">
        <v>161</v>
      </c>
      <c r="B159" s="55">
        <v>390</v>
      </c>
      <c r="C159" s="67">
        <v>1</v>
      </c>
      <c r="D159" s="68" t="s">
        <v>821</v>
      </c>
      <c r="E159" s="42" t="s">
        <v>653</v>
      </c>
      <c r="F159" s="59">
        <v>2228143</v>
      </c>
      <c r="G159" s="58"/>
      <c r="H159" s="59">
        <v>42815</v>
      </c>
      <c r="I159" s="58">
        <v>1677</v>
      </c>
      <c r="J159" s="64">
        <v>467.48</v>
      </c>
      <c r="K159" s="58" t="s">
        <v>822</v>
      </c>
      <c r="L159" s="58" t="s">
        <v>1862</v>
      </c>
      <c r="M159" s="124">
        <v>0.1</v>
      </c>
      <c r="N159" s="93">
        <v>3</v>
      </c>
      <c r="O159" s="93">
        <v>0</v>
      </c>
      <c r="P159" s="93">
        <f t="shared" si="16"/>
        <v>3.8956666666666671</v>
      </c>
      <c r="Q159" s="125">
        <f t="shared" si="17"/>
        <v>11.687000000000001</v>
      </c>
      <c r="R159" s="125">
        <f t="shared" si="18"/>
        <v>0</v>
      </c>
      <c r="S159" s="125">
        <f t="shared" si="19"/>
        <v>11.687000000000001</v>
      </c>
      <c r="T159" s="125">
        <f t="shared" si="20"/>
        <v>455.79300000000001</v>
      </c>
    </row>
    <row r="160" spans="1:20" s="42" customFormat="1">
      <c r="A160" s="65" t="s">
        <v>161</v>
      </c>
      <c r="B160" s="55">
        <v>391</v>
      </c>
      <c r="C160" s="67">
        <v>1</v>
      </c>
      <c r="D160" s="68" t="s">
        <v>823</v>
      </c>
      <c r="E160" s="42" t="s">
        <v>653</v>
      </c>
      <c r="F160" s="58"/>
      <c r="G160" s="58"/>
      <c r="H160" s="59">
        <v>42872</v>
      </c>
      <c r="I160" s="58">
        <v>191685</v>
      </c>
      <c r="J160" s="64">
        <v>293.10000000000002</v>
      </c>
      <c r="K160" s="58" t="s">
        <v>824</v>
      </c>
      <c r="L160" s="58" t="s">
        <v>1873</v>
      </c>
      <c r="M160" s="124">
        <v>0.1</v>
      </c>
      <c r="N160" s="93">
        <v>5</v>
      </c>
      <c r="O160" s="93">
        <v>0</v>
      </c>
      <c r="P160" s="93">
        <f t="shared" si="16"/>
        <v>2.4425000000000003</v>
      </c>
      <c r="Q160" s="125">
        <f t="shared" si="17"/>
        <v>12.212500000000002</v>
      </c>
      <c r="R160" s="125">
        <f t="shared" si="18"/>
        <v>0</v>
      </c>
      <c r="S160" s="125">
        <f t="shared" si="19"/>
        <v>12.212500000000002</v>
      </c>
      <c r="T160" s="125">
        <f t="shared" si="20"/>
        <v>280.88750000000005</v>
      </c>
    </row>
    <row r="161" spans="1:20" s="42" customFormat="1">
      <c r="A161" s="65" t="s">
        <v>161</v>
      </c>
      <c r="B161" s="55">
        <v>392</v>
      </c>
      <c r="C161" s="67">
        <v>60</v>
      </c>
      <c r="D161" s="68" t="s">
        <v>825</v>
      </c>
      <c r="E161" s="42" t="s">
        <v>653</v>
      </c>
      <c r="F161" s="58"/>
      <c r="G161" s="58">
        <v>55</v>
      </c>
      <c r="H161" s="59">
        <v>42951</v>
      </c>
      <c r="I161" s="58">
        <v>8212</v>
      </c>
      <c r="J161" s="64">
        <v>3912</v>
      </c>
      <c r="K161" s="58" t="s">
        <v>714</v>
      </c>
      <c r="L161" s="58" t="s">
        <v>1876</v>
      </c>
      <c r="M161" s="124">
        <v>0.1</v>
      </c>
      <c r="N161" s="93">
        <v>8</v>
      </c>
      <c r="O161" s="93">
        <v>0</v>
      </c>
      <c r="P161" s="93">
        <f t="shared" si="16"/>
        <v>32.6</v>
      </c>
      <c r="Q161" s="125">
        <f t="shared" si="17"/>
        <v>260.8</v>
      </c>
      <c r="R161" s="125">
        <f t="shared" si="18"/>
        <v>0</v>
      </c>
      <c r="S161" s="125">
        <f t="shared" si="19"/>
        <v>260.8</v>
      </c>
      <c r="T161" s="125">
        <f t="shared" si="20"/>
        <v>3651.2</v>
      </c>
    </row>
    <row r="162" spans="1:20" s="42" customFormat="1">
      <c r="A162" s="65" t="s">
        <v>161</v>
      </c>
      <c r="B162" s="55">
        <v>393</v>
      </c>
      <c r="C162" s="67">
        <v>30</v>
      </c>
      <c r="D162" s="68" t="s">
        <v>826</v>
      </c>
      <c r="E162" s="42" t="s">
        <v>653</v>
      </c>
      <c r="F162" s="58">
        <v>11099120</v>
      </c>
      <c r="G162" s="58" t="s">
        <v>647</v>
      </c>
      <c r="H162" s="59">
        <v>42964</v>
      </c>
      <c r="I162" s="58">
        <v>9471</v>
      </c>
      <c r="J162" s="64">
        <v>8970</v>
      </c>
      <c r="K162" s="58" t="s">
        <v>714</v>
      </c>
      <c r="L162" s="58" t="s">
        <v>1876</v>
      </c>
      <c r="M162" s="124">
        <v>0.1</v>
      </c>
      <c r="N162" s="93">
        <v>8</v>
      </c>
      <c r="O162" s="93">
        <v>0</v>
      </c>
      <c r="P162" s="93">
        <f t="shared" si="16"/>
        <v>74.75</v>
      </c>
      <c r="Q162" s="125">
        <f t="shared" si="17"/>
        <v>598</v>
      </c>
      <c r="R162" s="125">
        <f t="shared" si="18"/>
        <v>0</v>
      </c>
      <c r="S162" s="125">
        <f t="shared" si="19"/>
        <v>598</v>
      </c>
      <c r="T162" s="125">
        <f t="shared" si="20"/>
        <v>8372</v>
      </c>
    </row>
    <row r="163" spans="1:20" s="42" customFormat="1">
      <c r="A163" s="65"/>
      <c r="B163" s="55"/>
      <c r="C163" s="67"/>
      <c r="D163" s="68"/>
      <c r="F163" s="58"/>
      <c r="G163" s="58"/>
      <c r="H163" s="59"/>
      <c r="I163" s="58"/>
      <c r="J163" s="64"/>
      <c r="K163" s="58"/>
      <c r="L163" s="58"/>
    </row>
    <row r="164" spans="1:20" s="42" customFormat="1" ht="16.5" thickBot="1">
      <c r="A164" s="65"/>
      <c r="B164" s="55"/>
      <c r="C164" s="67"/>
      <c r="D164" s="73"/>
      <c r="E164" s="47"/>
      <c r="F164" s="127"/>
      <c r="G164" s="127"/>
      <c r="H164" s="128"/>
      <c r="I164" s="127"/>
      <c r="J164" s="118">
        <f>SUM(J9:J163)</f>
        <v>142792.91999999993</v>
      </c>
      <c r="K164" s="127"/>
      <c r="L164" s="127"/>
      <c r="M164" s="47"/>
      <c r="N164" s="47"/>
      <c r="O164" s="47"/>
      <c r="Q164" s="129">
        <f t="shared" ref="Q164:T164" si="21">SUM(Q9:Q163)</f>
        <v>13677.794448333329</v>
      </c>
      <c r="R164" s="129">
        <f t="shared" si="21"/>
        <v>41166.870260000003</v>
      </c>
      <c r="S164" s="129">
        <f t="shared" si="21"/>
        <v>54844.664708333301</v>
      </c>
      <c r="T164" s="129">
        <f t="shared" si="21"/>
        <v>87948.255291666705</v>
      </c>
    </row>
    <row r="165" spans="1:20" s="42" customFormat="1" ht="15.75" thickTop="1">
      <c r="A165" s="65"/>
      <c r="B165" s="55"/>
      <c r="C165" s="67"/>
      <c r="D165" s="68"/>
      <c r="F165" s="58"/>
      <c r="G165" s="58"/>
      <c r="H165" s="59"/>
      <c r="I165" s="58"/>
      <c r="J165" s="64"/>
      <c r="K165" s="58"/>
      <c r="L165" s="58"/>
    </row>
    <row r="166" spans="1:20" s="42" customFormat="1">
      <c r="A166" s="65"/>
      <c r="B166" s="55"/>
      <c r="C166" s="67"/>
      <c r="D166" s="68"/>
      <c r="F166" s="58"/>
      <c r="G166" s="58"/>
      <c r="H166" s="59"/>
      <c r="I166" s="58"/>
      <c r="J166" s="64"/>
      <c r="K166" s="58"/>
      <c r="L166" s="58"/>
    </row>
    <row r="167" spans="1:20" s="42" customFormat="1">
      <c r="F167" s="58"/>
      <c r="G167" s="58"/>
      <c r="H167" s="58"/>
      <c r="I167" s="58"/>
      <c r="J167" s="64"/>
      <c r="K167" s="58"/>
      <c r="L167" s="58"/>
    </row>
    <row r="168" spans="1:20" s="42" customFormat="1">
      <c r="A168" s="67"/>
      <c r="B168" s="67"/>
      <c r="C168" s="67"/>
      <c r="D168" s="68"/>
      <c r="F168" s="58"/>
      <c r="G168" s="58"/>
      <c r="H168" s="58"/>
      <c r="I168" s="58"/>
      <c r="J168" s="64"/>
      <c r="K168" s="58"/>
      <c r="L168" s="58"/>
    </row>
    <row r="169" spans="1:20" s="42" customFormat="1">
      <c r="A169" s="67"/>
      <c r="B169" s="67"/>
      <c r="C169" s="67"/>
      <c r="D169" s="68"/>
      <c r="F169" s="58"/>
      <c r="G169" s="58"/>
      <c r="H169" s="58"/>
      <c r="I169" s="58"/>
      <c r="J169" s="64"/>
      <c r="K169" s="58"/>
      <c r="L169" s="58"/>
    </row>
    <row r="170" spans="1:20" s="42" customFormat="1">
      <c r="A170" s="67"/>
      <c r="B170" s="67"/>
      <c r="C170" s="67"/>
      <c r="D170" s="68"/>
      <c r="F170" s="58"/>
      <c r="G170" s="58"/>
      <c r="H170" s="58"/>
      <c r="I170" s="58"/>
      <c r="J170" s="64"/>
      <c r="K170" s="58"/>
      <c r="L170" s="58"/>
    </row>
    <row r="171" spans="1:20" s="42" customFormat="1">
      <c r="A171" s="67"/>
      <c r="B171" s="67"/>
      <c r="C171" s="67"/>
      <c r="D171" s="68"/>
      <c r="F171" s="58"/>
      <c r="G171" s="58"/>
      <c r="H171" s="58"/>
      <c r="I171" s="58"/>
      <c r="J171" s="64"/>
      <c r="K171" s="58"/>
      <c r="L171" s="58"/>
    </row>
    <row r="172" spans="1:20" s="42" customFormat="1">
      <c r="A172" s="62"/>
      <c r="B172" s="62"/>
      <c r="C172" s="62"/>
      <c r="D172" s="63"/>
      <c r="F172" s="58"/>
      <c r="G172" s="58"/>
      <c r="H172" s="58"/>
      <c r="I172" s="58"/>
      <c r="J172" s="64"/>
      <c r="K172" s="58"/>
      <c r="L172" s="58"/>
    </row>
    <row r="173" spans="1:20" s="42" customFormat="1">
      <c r="A173" s="62"/>
      <c r="B173" s="62"/>
      <c r="C173" s="62"/>
      <c r="D173" s="63"/>
      <c r="F173" s="58"/>
      <c r="G173" s="58"/>
      <c r="H173" s="58"/>
      <c r="I173" s="58"/>
      <c r="J173" s="64"/>
      <c r="K173" s="58"/>
      <c r="L173" s="58"/>
    </row>
    <row r="174" spans="1:20" s="42" customFormat="1">
      <c r="A174" s="74"/>
      <c r="B174" s="67"/>
      <c r="C174" s="67"/>
      <c r="D174" s="68"/>
      <c r="F174" s="58"/>
      <c r="G174" s="58"/>
      <c r="H174" s="58"/>
      <c r="I174" s="58"/>
      <c r="J174" s="64"/>
      <c r="K174" s="58"/>
      <c r="L174" s="58"/>
    </row>
    <row r="175" spans="1:20" s="42" customFormat="1">
      <c r="A175" s="62"/>
      <c r="B175" s="62"/>
      <c r="C175" s="62"/>
      <c r="D175" s="68"/>
      <c r="E175" s="58"/>
      <c r="F175" s="58"/>
      <c r="G175" s="58"/>
      <c r="H175" s="58"/>
      <c r="I175" s="58"/>
      <c r="J175" s="64"/>
      <c r="K175" s="58"/>
      <c r="L175" s="58"/>
    </row>
    <row r="176" spans="1:20" s="42" customFormat="1">
      <c r="A176" s="62"/>
      <c r="B176" s="62"/>
      <c r="C176" s="62"/>
      <c r="D176" s="63"/>
      <c r="E176" s="58"/>
      <c r="F176" s="58"/>
      <c r="G176" s="58"/>
      <c r="H176" s="58"/>
      <c r="I176" s="58"/>
      <c r="J176" s="64"/>
      <c r="K176" s="58"/>
      <c r="L176" s="58"/>
    </row>
    <row r="177" spans="1:12" s="42" customFormat="1">
      <c r="A177" s="62"/>
      <c r="B177" s="62"/>
      <c r="C177" s="62"/>
      <c r="D177" s="63"/>
      <c r="E177" s="58"/>
      <c r="F177" s="58"/>
      <c r="G177" s="58"/>
      <c r="H177" s="58"/>
      <c r="I177" s="58"/>
      <c r="J177" s="64"/>
      <c r="K177" s="58"/>
      <c r="L177" s="58"/>
    </row>
    <row r="178" spans="1:12" s="42" customFormat="1">
      <c r="A178" s="62"/>
      <c r="B178" s="62"/>
      <c r="C178" s="62"/>
      <c r="D178" s="63"/>
      <c r="E178" s="58"/>
      <c r="F178" s="58"/>
      <c r="G178" s="58"/>
      <c r="H178" s="58"/>
      <c r="I178" s="58"/>
      <c r="J178" s="64"/>
      <c r="K178" s="58"/>
      <c r="L178" s="58"/>
    </row>
    <row r="179" spans="1:12" s="42" customFormat="1">
      <c r="A179" s="62"/>
      <c r="B179" s="62"/>
      <c r="C179" s="62"/>
      <c r="D179" s="63"/>
      <c r="E179" s="58"/>
      <c r="F179" s="58"/>
      <c r="G179" s="58"/>
      <c r="H179" s="58"/>
      <c r="I179" s="58"/>
      <c r="J179" s="64"/>
      <c r="K179" s="58"/>
      <c r="L179" s="58"/>
    </row>
    <row r="180" spans="1:12" s="42" customFormat="1">
      <c r="A180" s="62"/>
      <c r="B180" s="62"/>
      <c r="C180" s="55"/>
      <c r="D180" s="49"/>
      <c r="E180" s="57"/>
      <c r="F180" s="58"/>
      <c r="G180" s="58"/>
      <c r="H180" s="58"/>
      <c r="I180" s="59"/>
      <c r="J180" s="64"/>
      <c r="K180" s="60"/>
      <c r="L180" s="60"/>
    </row>
    <row r="181" spans="1:12" s="42" customFormat="1">
      <c r="A181" s="75"/>
      <c r="B181" s="55"/>
      <c r="C181" s="55"/>
      <c r="D181" s="49"/>
      <c r="F181" s="58"/>
      <c r="G181" s="58"/>
      <c r="H181" s="58"/>
      <c r="I181" s="58"/>
      <c r="J181" s="64"/>
      <c r="K181" s="58"/>
      <c r="L181" s="58"/>
    </row>
    <row r="182" spans="1:12" s="42" customFormat="1">
      <c r="F182" s="58"/>
      <c r="G182" s="58"/>
      <c r="H182" s="58"/>
      <c r="I182" s="58"/>
      <c r="J182" s="64"/>
      <c r="K182" s="58"/>
      <c r="L182" s="58"/>
    </row>
    <row r="183" spans="1:12" s="42" customFormat="1">
      <c r="A183" s="76"/>
      <c r="B183" s="76"/>
      <c r="C183" s="76"/>
      <c r="F183" s="58"/>
      <c r="G183" s="58"/>
      <c r="H183" s="58"/>
      <c r="I183" s="58"/>
      <c r="J183" s="64"/>
      <c r="K183" s="58"/>
      <c r="L183" s="58"/>
    </row>
    <row r="184" spans="1:12" s="42" customFormat="1">
      <c r="A184" s="55"/>
      <c r="B184" s="55"/>
      <c r="C184" s="55"/>
      <c r="D184" s="49"/>
      <c r="F184" s="58"/>
      <c r="G184" s="58"/>
      <c r="H184" s="58"/>
      <c r="I184" s="58"/>
      <c r="J184" s="64"/>
      <c r="K184" s="58"/>
      <c r="L184" s="58"/>
    </row>
    <row r="185" spans="1:12" s="42" customFormat="1">
      <c r="A185" s="75"/>
      <c r="B185" s="55"/>
      <c r="C185" s="55"/>
      <c r="D185" s="49"/>
      <c r="E185" s="57"/>
      <c r="F185" s="57"/>
      <c r="G185" s="58"/>
      <c r="H185" s="58"/>
      <c r="I185" s="58"/>
      <c r="J185" s="64"/>
      <c r="K185" s="58"/>
      <c r="L185" s="58"/>
    </row>
    <row r="186" spans="1:12" s="42" customFormat="1">
      <c r="A186" s="75"/>
      <c r="B186" s="55"/>
      <c r="C186" s="55"/>
      <c r="D186" s="49"/>
      <c r="E186" s="57"/>
      <c r="F186" s="49"/>
      <c r="G186" s="57"/>
      <c r="H186" s="58"/>
      <c r="I186" s="58"/>
      <c r="J186" s="64"/>
      <c r="K186" s="58"/>
      <c r="L186" s="58"/>
    </row>
    <row r="187" spans="1:12" s="42" customFormat="1">
      <c r="A187" s="75"/>
      <c r="B187" s="55"/>
      <c r="C187" s="55"/>
      <c r="D187" s="49"/>
      <c r="E187" s="57"/>
      <c r="F187" s="57"/>
      <c r="G187" s="58"/>
      <c r="H187" s="58"/>
      <c r="I187" s="58"/>
      <c r="J187" s="64"/>
      <c r="K187" s="58"/>
      <c r="L187" s="58"/>
    </row>
    <row r="188" spans="1:12">
      <c r="A188" s="75"/>
      <c r="B188" s="55"/>
      <c r="C188" s="55"/>
      <c r="D188" s="49"/>
      <c r="E188" s="57"/>
      <c r="F188" s="77"/>
      <c r="G188" s="39"/>
      <c r="H188" s="39"/>
      <c r="I188" s="39"/>
      <c r="J188" s="217"/>
      <c r="K188" s="39"/>
      <c r="L188" s="39"/>
    </row>
    <row r="189" spans="1:12">
      <c r="A189" s="75"/>
      <c r="B189" s="55"/>
      <c r="C189" s="55"/>
      <c r="D189" s="49"/>
      <c r="E189" s="57"/>
      <c r="F189" s="77"/>
      <c r="G189" s="39"/>
      <c r="H189" s="39"/>
      <c r="I189" s="39"/>
      <c r="J189" s="217"/>
      <c r="K189" s="39"/>
      <c r="L189" s="39"/>
    </row>
    <row r="190" spans="1:12">
      <c r="A190" s="78"/>
      <c r="B190" s="65"/>
      <c r="C190" s="78"/>
      <c r="E190" s="42"/>
      <c r="G190" s="39"/>
      <c r="H190" s="39"/>
      <c r="I190" s="39"/>
      <c r="J190" s="217"/>
      <c r="K190" s="39"/>
      <c r="L190" s="39"/>
    </row>
    <row r="191" spans="1:12">
      <c r="A191" s="78"/>
      <c r="B191" s="65"/>
      <c r="C191" s="78"/>
      <c r="E191" s="42"/>
      <c r="G191" s="39"/>
      <c r="H191" s="39"/>
      <c r="I191" s="39"/>
      <c r="J191" s="217"/>
      <c r="K191" s="39"/>
      <c r="L191" s="39"/>
    </row>
    <row r="192" spans="1:12">
      <c r="A192" s="55"/>
      <c r="B192" s="55"/>
      <c r="C192" s="55"/>
      <c r="D192" s="49"/>
      <c r="E192" s="57"/>
      <c r="F192" s="77"/>
      <c r="G192" s="39"/>
      <c r="H192" s="39"/>
      <c r="I192" s="39"/>
      <c r="J192" s="217"/>
      <c r="K192" s="39"/>
      <c r="L192" s="39"/>
    </row>
    <row r="193" spans="1:12">
      <c r="A193" s="55"/>
      <c r="B193" s="55"/>
      <c r="C193" s="55"/>
      <c r="D193" s="49"/>
      <c r="E193" s="57"/>
      <c r="F193" s="77"/>
      <c r="G193" s="39"/>
      <c r="H193" s="39"/>
      <c r="I193" s="39"/>
      <c r="J193" s="217"/>
      <c r="K193" s="39"/>
      <c r="L193" s="39"/>
    </row>
  </sheetData>
  <mergeCells count="16">
    <mergeCell ref="G114:G122"/>
    <mergeCell ref="K114:K122"/>
    <mergeCell ref="F86:F87"/>
    <mergeCell ref="G86:G87"/>
    <mergeCell ref="A1:T1"/>
    <mergeCell ref="A2:T2"/>
    <mergeCell ref="A3:T3"/>
    <mergeCell ref="A4:T4"/>
    <mergeCell ref="K124:K126"/>
    <mergeCell ref="I100:I104"/>
    <mergeCell ref="I106:I108"/>
    <mergeCell ref="K106:K108"/>
    <mergeCell ref="K86:K87"/>
    <mergeCell ref="I88:I89"/>
    <mergeCell ref="K88:K105"/>
    <mergeCell ref="I90:I99"/>
  </mergeCells>
  <pageMargins left="0.70866141732283472" right="0.70866141732283472" top="0.74803149606299213" bottom="0.74803149606299213" header="0.31496062992125984" footer="0.31496062992125984"/>
  <pageSetup scale="49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7"/>
  <sheetViews>
    <sheetView zoomScale="74" zoomScaleNormal="115" workbookViewId="0">
      <selection activeCell="D10" sqref="D10"/>
    </sheetView>
  </sheetViews>
  <sheetFormatPr baseColWidth="10" defaultRowHeight="12.75"/>
  <cols>
    <col min="2" max="2" width="11.42578125" customWidth="1"/>
    <col min="3" max="3" width="11.5703125" bestFit="1" customWidth="1"/>
    <col min="4" max="4" width="72" customWidth="1"/>
    <col min="5" max="7" width="11.42578125" customWidth="1"/>
    <col min="8" max="8" width="11.5703125" bestFit="1" customWidth="1"/>
    <col min="9" max="9" width="11.42578125" customWidth="1"/>
    <col min="10" max="10" width="17.85546875" style="33" customWidth="1"/>
    <col min="11" max="11" width="11.42578125" customWidth="1"/>
    <col min="12" max="12" width="50.5703125" customWidth="1"/>
    <col min="13" max="13" width="11.5703125" style="36" bestFit="1" customWidth="1"/>
    <col min="14" max="15" width="11.5703125" bestFit="1" customWidth="1"/>
    <col min="16" max="16" width="20.7109375" style="33" customWidth="1"/>
    <col min="17" max="20" width="20.7109375" customWidth="1"/>
  </cols>
  <sheetData>
    <row r="1" spans="1:20">
      <c r="A1" s="229" t="s">
        <v>35</v>
      </c>
      <c r="B1" s="229"/>
      <c r="C1" s="229"/>
      <c r="D1" s="229"/>
      <c r="E1" s="18"/>
      <c r="F1" s="19"/>
      <c r="G1" s="7"/>
      <c r="H1" s="6"/>
      <c r="I1" s="6"/>
      <c r="J1" s="30"/>
      <c r="K1" s="6"/>
      <c r="L1" s="6"/>
      <c r="M1" s="160"/>
      <c r="N1" s="2"/>
      <c r="O1" s="2"/>
    </row>
    <row r="2" spans="1:20">
      <c r="A2" s="229" t="s">
        <v>843</v>
      </c>
      <c r="B2" s="229"/>
      <c r="C2" s="229"/>
      <c r="D2" s="229"/>
      <c r="E2" s="18"/>
      <c r="F2" s="19"/>
      <c r="G2" s="7"/>
      <c r="H2" s="6"/>
      <c r="I2" s="6"/>
      <c r="J2" s="30"/>
      <c r="K2" s="6"/>
      <c r="L2" s="6"/>
      <c r="M2" s="160"/>
      <c r="N2" s="2"/>
      <c r="O2" s="2"/>
    </row>
    <row r="3" spans="1:20" ht="38.25">
      <c r="A3" s="29" t="s">
        <v>92</v>
      </c>
      <c r="B3" s="29" t="s">
        <v>101</v>
      </c>
      <c r="C3" s="29" t="s">
        <v>91</v>
      </c>
      <c r="D3" s="29" t="s">
        <v>1858</v>
      </c>
      <c r="E3" s="8"/>
      <c r="F3" s="4" t="s">
        <v>441</v>
      </c>
      <c r="G3" s="10" t="s">
        <v>442</v>
      </c>
      <c r="H3" s="29" t="s">
        <v>1851</v>
      </c>
      <c r="I3" s="10" t="s">
        <v>349</v>
      </c>
      <c r="J3" s="31" t="s">
        <v>1852</v>
      </c>
      <c r="K3" s="12" t="s">
        <v>436</v>
      </c>
      <c r="L3" s="29" t="s">
        <v>1872</v>
      </c>
      <c r="M3" s="37" t="s">
        <v>1859</v>
      </c>
      <c r="N3" s="29" t="s">
        <v>1853</v>
      </c>
      <c r="O3" s="29" t="s">
        <v>1900</v>
      </c>
      <c r="P3" s="31" t="s">
        <v>1854</v>
      </c>
      <c r="Q3" s="29" t="s">
        <v>1855</v>
      </c>
      <c r="R3" s="29" t="s">
        <v>1898</v>
      </c>
      <c r="S3" s="29" t="s">
        <v>1856</v>
      </c>
      <c r="T3" s="29" t="s">
        <v>1857</v>
      </c>
    </row>
    <row r="4" spans="1:20" ht="18" hidden="1">
      <c r="A4" s="13" t="s">
        <v>92</v>
      </c>
      <c r="B4" s="13" t="s">
        <v>101</v>
      </c>
      <c r="C4" s="13" t="s">
        <v>91</v>
      </c>
      <c r="D4" s="13" t="s">
        <v>172</v>
      </c>
      <c r="E4" s="20" t="s">
        <v>844</v>
      </c>
      <c r="F4" s="14" t="s">
        <v>441</v>
      </c>
      <c r="G4" s="15" t="s">
        <v>442</v>
      </c>
      <c r="H4" s="16" t="s">
        <v>435</v>
      </c>
      <c r="I4" s="15" t="s">
        <v>349</v>
      </c>
      <c r="J4" s="32" t="s">
        <v>437</v>
      </c>
      <c r="K4" s="15" t="s">
        <v>436</v>
      </c>
      <c r="L4" s="28"/>
      <c r="M4" s="161"/>
      <c r="N4" s="21"/>
      <c r="O4" s="21"/>
    </row>
    <row r="5" spans="1:20" hidden="1">
      <c r="A5" s="9" t="s">
        <v>190</v>
      </c>
      <c r="B5" s="9" t="s">
        <v>845</v>
      </c>
      <c r="C5" s="9">
        <v>3</v>
      </c>
      <c r="D5" s="5" t="s">
        <v>846</v>
      </c>
      <c r="E5" s="6" t="s">
        <v>847</v>
      </c>
      <c r="F5" s="7"/>
      <c r="G5" s="7"/>
      <c r="H5" s="6"/>
      <c r="I5" s="6"/>
      <c r="J5" s="30"/>
      <c r="K5" s="6"/>
      <c r="L5" s="6"/>
      <c r="M5" s="160"/>
      <c r="N5" s="2"/>
      <c r="O5" s="2"/>
    </row>
    <row r="6" spans="1:20" s="131" customFormat="1" ht="14.25">
      <c r="A6" s="130"/>
      <c r="B6" s="130"/>
      <c r="C6" s="130"/>
      <c r="E6" s="132"/>
      <c r="F6" s="132"/>
      <c r="G6" s="132"/>
      <c r="H6" s="132"/>
      <c r="I6" s="132"/>
      <c r="J6" s="133"/>
      <c r="K6" s="132"/>
      <c r="L6" s="132"/>
      <c r="M6" s="162"/>
      <c r="N6" s="132"/>
      <c r="O6" s="132"/>
      <c r="P6" s="139"/>
    </row>
    <row r="7" spans="1:20" s="131" customFormat="1" ht="14.25">
      <c r="A7" s="130"/>
      <c r="B7" s="130"/>
      <c r="C7" s="130"/>
      <c r="E7" s="132"/>
      <c r="F7" s="132"/>
      <c r="G7" s="132"/>
      <c r="H7" s="132"/>
      <c r="I7" s="132"/>
      <c r="J7" s="133"/>
      <c r="K7" s="132"/>
      <c r="L7" s="132"/>
      <c r="M7" s="162"/>
      <c r="N7" s="132"/>
      <c r="O7" s="132"/>
      <c r="P7" s="139"/>
    </row>
    <row r="8" spans="1:20" s="131" customFormat="1" ht="14.25">
      <c r="A8" s="130" t="s">
        <v>190</v>
      </c>
      <c r="B8" s="130">
        <v>8</v>
      </c>
      <c r="C8" s="130">
        <v>1</v>
      </c>
      <c r="D8" s="131" t="s">
        <v>848</v>
      </c>
      <c r="E8" s="132" t="s">
        <v>849</v>
      </c>
      <c r="F8" s="135">
        <v>1223634</v>
      </c>
      <c r="G8" s="132">
        <v>261</v>
      </c>
      <c r="H8" s="135">
        <v>40106</v>
      </c>
      <c r="I8" s="132" t="s">
        <v>850</v>
      </c>
      <c r="J8" s="133">
        <v>1699</v>
      </c>
      <c r="K8" s="132" t="s">
        <v>396</v>
      </c>
      <c r="L8" s="132" t="s">
        <v>1863</v>
      </c>
      <c r="M8" s="163">
        <v>0.1</v>
      </c>
      <c r="N8" s="133">
        <v>12</v>
      </c>
      <c r="O8" s="133">
        <f>2+12+12+12+12+12+12+12</f>
        <v>86</v>
      </c>
      <c r="P8" s="139">
        <f>+J8*M8/12</f>
        <v>14.158333333333333</v>
      </c>
      <c r="Q8" s="136">
        <f>+P8*N8</f>
        <v>169.9</v>
      </c>
      <c r="R8" s="136">
        <f>+P8*O8</f>
        <v>1217.6166666666666</v>
      </c>
      <c r="S8" s="136">
        <f>+R8+Q8</f>
        <v>1387.5166666666667</v>
      </c>
      <c r="T8" s="136">
        <f>+J8-S8</f>
        <v>311.48333333333335</v>
      </c>
    </row>
    <row r="9" spans="1:20" s="131" customFormat="1" ht="21.75" customHeight="1">
      <c r="A9" s="130" t="s">
        <v>190</v>
      </c>
      <c r="B9" s="130">
        <v>9</v>
      </c>
      <c r="C9" s="130">
        <v>1</v>
      </c>
      <c r="D9" s="131" t="s">
        <v>851</v>
      </c>
      <c r="E9" s="132" t="s">
        <v>849</v>
      </c>
      <c r="F9" s="137">
        <v>1227287</v>
      </c>
      <c r="G9" s="138">
        <v>245</v>
      </c>
      <c r="H9" s="135">
        <v>40092</v>
      </c>
      <c r="J9" s="139">
        <v>339546.6</v>
      </c>
      <c r="K9" s="140" t="s">
        <v>852</v>
      </c>
      <c r="L9" s="140" t="s">
        <v>1866</v>
      </c>
      <c r="M9" s="164">
        <v>0.33329999999999999</v>
      </c>
      <c r="N9" s="141">
        <v>0</v>
      </c>
      <c r="O9" s="141">
        <f>12*3</f>
        <v>36</v>
      </c>
      <c r="P9" s="139">
        <f t="shared" ref="P9:P62" si="0">+J9*M9/12</f>
        <v>9430.9068149999985</v>
      </c>
      <c r="Q9" s="136">
        <f t="shared" ref="Q9:Q62" si="1">+P9*N9</f>
        <v>0</v>
      </c>
      <c r="R9" s="136">
        <f t="shared" ref="R9:R62" si="2">+P9*O9</f>
        <v>339512.64533999993</v>
      </c>
      <c r="S9" s="136">
        <f t="shared" ref="S9:S62" si="3">+R9+Q9</f>
        <v>339512.64533999993</v>
      </c>
      <c r="T9" s="136">
        <f t="shared" ref="T9:T62" si="4">+J9-S9</f>
        <v>33.954660000046715</v>
      </c>
    </row>
    <row r="10" spans="1:20" s="131" customFormat="1" ht="21.75" customHeight="1">
      <c r="A10" s="130" t="s">
        <v>190</v>
      </c>
      <c r="B10" s="130">
        <v>21</v>
      </c>
      <c r="C10" s="130">
        <v>1</v>
      </c>
      <c r="D10" s="131" t="s">
        <v>854</v>
      </c>
      <c r="E10" s="132" t="s">
        <v>855</v>
      </c>
      <c r="F10" s="132"/>
      <c r="G10" s="142">
        <v>505</v>
      </c>
      <c r="H10" s="135">
        <v>40205</v>
      </c>
      <c r="I10" s="132">
        <v>824</v>
      </c>
      <c r="J10" s="133">
        <v>12425.92</v>
      </c>
      <c r="K10" s="132" t="s">
        <v>852</v>
      </c>
      <c r="L10" s="140" t="s">
        <v>1866</v>
      </c>
      <c r="M10" s="164">
        <v>0.33329999999999999</v>
      </c>
      <c r="N10" s="133">
        <v>0</v>
      </c>
      <c r="O10" s="133">
        <v>36</v>
      </c>
      <c r="P10" s="139">
        <f t="shared" si="0"/>
        <v>345.12992800000001</v>
      </c>
      <c r="Q10" s="136">
        <f t="shared" si="1"/>
        <v>0</v>
      </c>
      <c r="R10" s="136">
        <f t="shared" si="2"/>
        <v>12424.677408</v>
      </c>
      <c r="S10" s="136">
        <f t="shared" si="3"/>
        <v>12424.677408</v>
      </c>
      <c r="T10" s="136">
        <f t="shared" si="4"/>
        <v>1.2425920000005135</v>
      </c>
    </row>
    <row r="11" spans="1:20" s="131" customFormat="1" ht="14.25">
      <c r="A11" s="130" t="s">
        <v>190</v>
      </c>
      <c r="B11" s="130">
        <v>22</v>
      </c>
      <c r="C11" s="130">
        <v>1</v>
      </c>
      <c r="D11" s="131" t="s">
        <v>654</v>
      </c>
      <c r="E11" s="132" t="s">
        <v>855</v>
      </c>
      <c r="F11" s="135">
        <v>1245579</v>
      </c>
      <c r="G11" s="132">
        <v>390</v>
      </c>
      <c r="H11" s="135">
        <v>40183</v>
      </c>
      <c r="I11" s="132" t="s">
        <v>856</v>
      </c>
      <c r="J11" s="133">
        <v>989</v>
      </c>
      <c r="K11" s="132" t="s">
        <v>396</v>
      </c>
      <c r="L11" s="132" t="s">
        <v>1863</v>
      </c>
      <c r="M11" s="163">
        <v>0.1</v>
      </c>
      <c r="N11" s="133">
        <v>12</v>
      </c>
      <c r="O11" s="133">
        <f>11+12+12+12+12+12+12</f>
        <v>83</v>
      </c>
      <c r="P11" s="139">
        <f t="shared" si="0"/>
        <v>8.2416666666666671</v>
      </c>
      <c r="Q11" s="136">
        <f t="shared" si="1"/>
        <v>98.9</v>
      </c>
      <c r="R11" s="136">
        <f t="shared" si="2"/>
        <v>684.05833333333339</v>
      </c>
      <c r="S11" s="136">
        <f t="shared" si="3"/>
        <v>782.95833333333337</v>
      </c>
      <c r="T11" s="136">
        <f t="shared" si="4"/>
        <v>206.04166666666663</v>
      </c>
    </row>
    <row r="12" spans="1:20" s="131" customFormat="1" ht="14.25">
      <c r="A12" s="130" t="s">
        <v>190</v>
      </c>
      <c r="B12" s="130">
        <v>25</v>
      </c>
      <c r="C12" s="130">
        <v>1</v>
      </c>
      <c r="D12" s="131" t="s">
        <v>857</v>
      </c>
      <c r="E12" s="132" t="s">
        <v>855</v>
      </c>
      <c r="F12" s="135">
        <v>1267494</v>
      </c>
      <c r="G12" s="132" t="s">
        <v>858</v>
      </c>
      <c r="H12" s="135">
        <v>40196</v>
      </c>
      <c r="I12" s="132" t="s">
        <v>859</v>
      </c>
      <c r="J12" s="133">
        <v>127918.32</v>
      </c>
      <c r="K12" s="132" t="s">
        <v>860</v>
      </c>
      <c r="L12" s="132" t="s">
        <v>1879</v>
      </c>
      <c r="M12" s="163">
        <v>0.1</v>
      </c>
      <c r="N12" s="133">
        <v>12</v>
      </c>
      <c r="O12" s="133">
        <f>11+12+12+12+12+12+12</f>
        <v>83</v>
      </c>
      <c r="P12" s="139">
        <f t="shared" si="0"/>
        <v>1065.9860000000001</v>
      </c>
      <c r="Q12" s="136">
        <f t="shared" si="1"/>
        <v>12791.832000000002</v>
      </c>
      <c r="R12" s="136">
        <f t="shared" si="2"/>
        <v>88476.838000000003</v>
      </c>
      <c r="S12" s="136">
        <f t="shared" si="3"/>
        <v>101268.67000000001</v>
      </c>
      <c r="T12" s="136">
        <f t="shared" si="4"/>
        <v>26649.649999999994</v>
      </c>
    </row>
    <row r="13" spans="1:20" s="131" customFormat="1" ht="14.25">
      <c r="A13" s="130" t="s">
        <v>190</v>
      </c>
      <c r="B13" s="130">
        <v>29</v>
      </c>
      <c r="C13" s="130">
        <v>1</v>
      </c>
      <c r="D13" s="131" t="s">
        <v>861</v>
      </c>
      <c r="E13" s="132" t="s">
        <v>855</v>
      </c>
      <c r="F13" s="135">
        <v>1245548</v>
      </c>
      <c r="G13" s="132">
        <v>330</v>
      </c>
      <c r="H13" s="135">
        <v>40149</v>
      </c>
      <c r="I13" s="132">
        <v>775</v>
      </c>
      <c r="J13" s="133">
        <v>29906.33</v>
      </c>
      <c r="K13" s="132" t="s">
        <v>862</v>
      </c>
      <c r="L13" s="132" t="s">
        <v>1880</v>
      </c>
      <c r="M13" s="163">
        <v>0.1</v>
      </c>
      <c r="N13" s="133">
        <v>12</v>
      </c>
      <c r="O13" s="133">
        <f>12+12+12+12+12+12+12</f>
        <v>84</v>
      </c>
      <c r="P13" s="139">
        <f t="shared" si="0"/>
        <v>249.21941666666669</v>
      </c>
      <c r="Q13" s="136">
        <f t="shared" si="1"/>
        <v>2990.6330000000003</v>
      </c>
      <c r="R13" s="136">
        <f t="shared" si="2"/>
        <v>20934.431</v>
      </c>
      <c r="S13" s="136">
        <f t="shared" si="3"/>
        <v>23925.064000000002</v>
      </c>
      <c r="T13" s="136">
        <f t="shared" si="4"/>
        <v>5981.2659999999996</v>
      </c>
    </row>
    <row r="14" spans="1:20" s="131" customFormat="1" ht="14.25">
      <c r="A14" s="130" t="s">
        <v>190</v>
      </c>
      <c r="B14" s="130">
        <v>30</v>
      </c>
      <c r="C14" s="130">
        <v>1</v>
      </c>
      <c r="D14" s="131" t="s">
        <v>863</v>
      </c>
      <c r="E14" s="132" t="s">
        <v>855</v>
      </c>
      <c r="F14" s="135">
        <v>1241896</v>
      </c>
      <c r="G14" s="132">
        <v>329</v>
      </c>
      <c r="H14" s="135">
        <v>40149</v>
      </c>
      <c r="I14" s="132">
        <v>768</v>
      </c>
      <c r="J14" s="133">
        <v>29906.33</v>
      </c>
      <c r="K14" s="132" t="s">
        <v>862</v>
      </c>
      <c r="L14" s="132" t="s">
        <v>1880</v>
      </c>
      <c r="M14" s="163">
        <v>0.1</v>
      </c>
      <c r="N14" s="133">
        <v>12</v>
      </c>
      <c r="O14" s="133">
        <f t="shared" ref="O14" si="5">12+12+12+12+12+12+12</f>
        <v>84</v>
      </c>
      <c r="P14" s="139">
        <f t="shared" si="0"/>
        <v>249.21941666666669</v>
      </c>
      <c r="Q14" s="136">
        <f t="shared" si="1"/>
        <v>2990.6330000000003</v>
      </c>
      <c r="R14" s="136">
        <f t="shared" si="2"/>
        <v>20934.431</v>
      </c>
      <c r="S14" s="136">
        <f t="shared" si="3"/>
        <v>23925.064000000002</v>
      </c>
      <c r="T14" s="136">
        <f t="shared" si="4"/>
        <v>5981.2659999999996</v>
      </c>
    </row>
    <row r="15" spans="1:20" s="131" customFormat="1" ht="15" customHeight="1">
      <c r="A15" s="130" t="s">
        <v>190</v>
      </c>
      <c r="B15" s="130">
        <v>38</v>
      </c>
      <c r="C15" s="130">
        <v>1</v>
      </c>
      <c r="D15" s="131" t="s">
        <v>864</v>
      </c>
      <c r="E15" s="132" t="s">
        <v>1902</v>
      </c>
      <c r="F15" s="135">
        <v>1336859</v>
      </c>
      <c r="G15" s="132">
        <v>687</v>
      </c>
      <c r="H15" s="135">
        <v>40415</v>
      </c>
      <c r="I15" s="132">
        <v>33391</v>
      </c>
      <c r="J15" s="133">
        <v>375.84</v>
      </c>
      <c r="K15" s="132" t="s">
        <v>865</v>
      </c>
      <c r="L15" s="132" t="s">
        <v>1863</v>
      </c>
      <c r="M15" s="163">
        <v>0.1</v>
      </c>
      <c r="N15" s="133">
        <v>12</v>
      </c>
      <c r="O15" s="133">
        <f>4+12+12+12+12+12+12</f>
        <v>76</v>
      </c>
      <c r="P15" s="139">
        <f t="shared" si="0"/>
        <v>3.1319999999999997</v>
      </c>
      <c r="Q15" s="136">
        <f t="shared" si="1"/>
        <v>37.583999999999996</v>
      </c>
      <c r="R15" s="136">
        <f t="shared" si="2"/>
        <v>238.03199999999998</v>
      </c>
      <c r="S15" s="136">
        <f t="shared" si="3"/>
        <v>275.61599999999999</v>
      </c>
      <c r="T15" s="136">
        <f t="shared" si="4"/>
        <v>100.22399999999999</v>
      </c>
    </row>
    <row r="16" spans="1:20" s="131" customFormat="1" ht="14.25">
      <c r="A16" s="130" t="s">
        <v>190</v>
      </c>
      <c r="B16" s="130">
        <v>51</v>
      </c>
      <c r="C16" s="130">
        <v>1</v>
      </c>
      <c r="D16" s="131" t="s">
        <v>866</v>
      </c>
      <c r="E16" s="132" t="s">
        <v>867</v>
      </c>
      <c r="F16" s="132" t="s">
        <v>868</v>
      </c>
      <c r="G16" s="132">
        <v>702</v>
      </c>
      <c r="H16" s="135">
        <v>40417</v>
      </c>
      <c r="I16" s="132">
        <v>958</v>
      </c>
      <c r="J16" s="133">
        <v>1987.08</v>
      </c>
      <c r="K16" s="132"/>
      <c r="L16" s="132" t="s">
        <v>1884</v>
      </c>
      <c r="M16" s="163">
        <v>0.1</v>
      </c>
      <c r="N16" s="133">
        <v>12</v>
      </c>
      <c r="O16" s="133">
        <f>4+12+12+12+12+12+12</f>
        <v>76</v>
      </c>
      <c r="P16" s="139">
        <f t="shared" si="0"/>
        <v>16.559000000000001</v>
      </c>
      <c r="Q16" s="136">
        <f t="shared" si="1"/>
        <v>198.70800000000003</v>
      </c>
      <c r="R16" s="136">
        <f t="shared" si="2"/>
        <v>1258.4840000000002</v>
      </c>
      <c r="S16" s="136">
        <f t="shared" si="3"/>
        <v>1457.1920000000002</v>
      </c>
      <c r="T16" s="136">
        <f t="shared" si="4"/>
        <v>529.88799999999969</v>
      </c>
    </row>
    <row r="17" spans="1:20" s="131" customFormat="1" ht="14.25">
      <c r="A17" s="130" t="s">
        <v>190</v>
      </c>
      <c r="B17" s="130">
        <v>56</v>
      </c>
      <c r="C17" s="130">
        <v>1</v>
      </c>
      <c r="D17" s="131" t="s">
        <v>869</v>
      </c>
      <c r="E17" s="132" t="s">
        <v>870</v>
      </c>
      <c r="F17" s="135">
        <v>1402603</v>
      </c>
      <c r="G17" s="132">
        <v>1023</v>
      </c>
      <c r="H17" s="135">
        <v>40619</v>
      </c>
      <c r="I17" s="132">
        <v>494</v>
      </c>
      <c r="J17" s="133">
        <v>4036.8</v>
      </c>
      <c r="K17" s="132" t="s">
        <v>871</v>
      </c>
      <c r="L17" s="132" t="s">
        <v>1863</v>
      </c>
      <c r="M17" s="163">
        <v>0.1</v>
      </c>
      <c r="N17" s="133">
        <v>12</v>
      </c>
      <c r="O17" s="133">
        <f>9+12+12+12+12+12</f>
        <v>69</v>
      </c>
      <c r="P17" s="139">
        <f t="shared" si="0"/>
        <v>33.640000000000008</v>
      </c>
      <c r="Q17" s="136">
        <f t="shared" si="1"/>
        <v>403.68000000000006</v>
      </c>
      <c r="R17" s="136">
        <f t="shared" si="2"/>
        <v>2321.1600000000003</v>
      </c>
      <c r="S17" s="136">
        <f t="shared" si="3"/>
        <v>2724.84</v>
      </c>
      <c r="T17" s="136">
        <f t="shared" si="4"/>
        <v>1311.96</v>
      </c>
    </row>
    <row r="18" spans="1:20" s="131" customFormat="1" ht="14.25">
      <c r="A18" s="130" t="s">
        <v>190</v>
      </c>
      <c r="B18" s="130">
        <v>59</v>
      </c>
      <c r="C18" s="130">
        <v>1</v>
      </c>
      <c r="D18" s="131" t="s">
        <v>197</v>
      </c>
      <c r="E18" s="132" t="s">
        <v>873</v>
      </c>
      <c r="F18" s="135">
        <v>1325901</v>
      </c>
      <c r="G18" s="132">
        <v>649</v>
      </c>
      <c r="H18" s="135">
        <v>40619</v>
      </c>
      <c r="I18" s="135">
        <v>40399</v>
      </c>
      <c r="J18" s="133">
        <v>2629.67</v>
      </c>
      <c r="K18" s="132" t="s">
        <v>875</v>
      </c>
      <c r="L18" s="132" t="s">
        <v>1878</v>
      </c>
      <c r="M18" s="163">
        <v>0.1</v>
      </c>
      <c r="N18" s="133">
        <v>12</v>
      </c>
      <c r="O18" s="133">
        <f>9+12+12+12+12+12</f>
        <v>69</v>
      </c>
      <c r="P18" s="139">
        <f t="shared" si="0"/>
        <v>21.913916666666669</v>
      </c>
      <c r="Q18" s="136">
        <f t="shared" si="1"/>
        <v>262.96700000000004</v>
      </c>
      <c r="R18" s="136">
        <f t="shared" si="2"/>
        <v>1512.0602500000002</v>
      </c>
      <c r="S18" s="136">
        <f t="shared" si="3"/>
        <v>1775.0272500000003</v>
      </c>
      <c r="T18" s="136">
        <f t="shared" si="4"/>
        <v>854.64274999999975</v>
      </c>
    </row>
    <row r="19" spans="1:20" s="131" customFormat="1" ht="14.25">
      <c r="A19" s="130" t="s">
        <v>190</v>
      </c>
      <c r="B19" s="130">
        <v>61</v>
      </c>
      <c r="C19" s="130">
        <v>1</v>
      </c>
      <c r="D19" s="131" t="s">
        <v>876</v>
      </c>
      <c r="E19" s="132" t="s">
        <v>847</v>
      </c>
      <c r="F19" s="135">
        <v>1179835</v>
      </c>
      <c r="G19" s="132">
        <v>3990</v>
      </c>
      <c r="H19" s="135">
        <v>40619</v>
      </c>
      <c r="I19" s="132"/>
      <c r="J19" s="133">
        <v>2180</v>
      </c>
      <c r="K19" s="132"/>
      <c r="L19" s="132" t="s">
        <v>1878</v>
      </c>
      <c r="M19" s="163">
        <v>0.1</v>
      </c>
      <c r="N19" s="133">
        <v>12</v>
      </c>
      <c r="O19" s="133">
        <f t="shared" ref="O19:O23" si="6">9+12+12+12+12+12</f>
        <v>69</v>
      </c>
      <c r="P19" s="139">
        <f t="shared" si="0"/>
        <v>18.166666666666668</v>
      </c>
      <c r="Q19" s="136">
        <f t="shared" si="1"/>
        <v>218</v>
      </c>
      <c r="R19" s="136">
        <f t="shared" si="2"/>
        <v>1253.5</v>
      </c>
      <c r="S19" s="136">
        <f t="shared" si="3"/>
        <v>1471.5</v>
      </c>
      <c r="T19" s="136">
        <f t="shared" si="4"/>
        <v>708.5</v>
      </c>
    </row>
    <row r="20" spans="1:20" s="131" customFormat="1" ht="14.25">
      <c r="A20" s="130" t="s">
        <v>190</v>
      </c>
      <c r="B20" s="130">
        <v>62</v>
      </c>
      <c r="C20" s="130">
        <v>1</v>
      </c>
      <c r="D20" s="131" t="s">
        <v>876</v>
      </c>
      <c r="E20" s="132" t="s">
        <v>847</v>
      </c>
      <c r="F20" s="135">
        <v>1179835</v>
      </c>
      <c r="G20" s="132">
        <v>3990</v>
      </c>
      <c r="H20" s="135">
        <v>40619</v>
      </c>
      <c r="I20" s="132"/>
      <c r="J20" s="133">
        <v>2180</v>
      </c>
      <c r="K20" s="132"/>
      <c r="L20" s="132" t="s">
        <v>1878</v>
      </c>
      <c r="M20" s="163">
        <v>0.1</v>
      </c>
      <c r="N20" s="133">
        <v>12</v>
      </c>
      <c r="O20" s="133">
        <f t="shared" si="6"/>
        <v>69</v>
      </c>
      <c r="P20" s="139">
        <f t="shared" si="0"/>
        <v>18.166666666666668</v>
      </c>
      <c r="Q20" s="136">
        <f t="shared" si="1"/>
        <v>218</v>
      </c>
      <c r="R20" s="136">
        <f t="shared" si="2"/>
        <v>1253.5</v>
      </c>
      <c r="S20" s="136">
        <f t="shared" si="3"/>
        <v>1471.5</v>
      </c>
      <c r="T20" s="136">
        <f t="shared" si="4"/>
        <v>708.5</v>
      </c>
    </row>
    <row r="21" spans="1:20" s="131" customFormat="1" ht="14.25">
      <c r="A21" s="130" t="s">
        <v>190</v>
      </c>
      <c r="B21" s="130">
        <v>63</v>
      </c>
      <c r="C21" s="130">
        <v>1</v>
      </c>
      <c r="D21" s="131" t="s">
        <v>876</v>
      </c>
      <c r="E21" s="132" t="s">
        <v>873</v>
      </c>
      <c r="F21" s="135">
        <v>1179835</v>
      </c>
      <c r="G21" s="132">
        <v>3990</v>
      </c>
      <c r="H21" s="135">
        <v>40619</v>
      </c>
      <c r="I21" s="132"/>
      <c r="J21" s="133">
        <v>2180</v>
      </c>
      <c r="K21" s="132"/>
      <c r="L21" s="132" t="s">
        <v>1878</v>
      </c>
      <c r="M21" s="163">
        <v>0.1</v>
      </c>
      <c r="N21" s="133">
        <v>12</v>
      </c>
      <c r="O21" s="133">
        <f t="shared" si="6"/>
        <v>69</v>
      </c>
      <c r="P21" s="139">
        <f t="shared" si="0"/>
        <v>18.166666666666668</v>
      </c>
      <c r="Q21" s="136">
        <f t="shared" si="1"/>
        <v>218</v>
      </c>
      <c r="R21" s="136">
        <f t="shared" si="2"/>
        <v>1253.5</v>
      </c>
      <c r="S21" s="136">
        <f t="shared" si="3"/>
        <v>1471.5</v>
      </c>
      <c r="T21" s="136">
        <f t="shared" si="4"/>
        <v>708.5</v>
      </c>
    </row>
    <row r="22" spans="1:20" s="131" customFormat="1" ht="14.25">
      <c r="A22" s="130" t="s">
        <v>190</v>
      </c>
      <c r="B22" s="130">
        <v>64</v>
      </c>
      <c r="C22" s="130">
        <v>1</v>
      </c>
      <c r="D22" s="131" t="s">
        <v>876</v>
      </c>
      <c r="E22" s="132" t="s">
        <v>873</v>
      </c>
      <c r="F22" s="135">
        <v>1179835</v>
      </c>
      <c r="G22" s="132">
        <v>3990</v>
      </c>
      <c r="H22" s="135">
        <v>40619</v>
      </c>
      <c r="I22" s="132"/>
      <c r="J22" s="133">
        <v>2180</v>
      </c>
      <c r="K22" s="132"/>
      <c r="L22" s="132" t="s">
        <v>1878</v>
      </c>
      <c r="M22" s="163">
        <v>0.1</v>
      </c>
      <c r="N22" s="133">
        <v>12</v>
      </c>
      <c r="O22" s="133">
        <f t="shared" si="6"/>
        <v>69</v>
      </c>
      <c r="P22" s="139">
        <f t="shared" si="0"/>
        <v>18.166666666666668</v>
      </c>
      <c r="Q22" s="136">
        <f t="shared" si="1"/>
        <v>218</v>
      </c>
      <c r="R22" s="136">
        <f t="shared" si="2"/>
        <v>1253.5</v>
      </c>
      <c r="S22" s="136">
        <f t="shared" si="3"/>
        <v>1471.5</v>
      </c>
      <c r="T22" s="136">
        <f t="shared" si="4"/>
        <v>708.5</v>
      </c>
    </row>
    <row r="23" spans="1:20" s="131" customFormat="1" ht="14.25">
      <c r="A23" s="130" t="s">
        <v>190</v>
      </c>
      <c r="B23" s="130">
        <v>70</v>
      </c>
      <c r="C23" s="130">
        <v>1</v>
      </c>
      <c r="D23" s="131" t="s">
        <v>877</v>
      </c>
      <c r="E23" s="132" t="s">
        <v>847</v>
      </c>
      <c r="F23" s="135">
        <v>1190762</v>
      </c>
      <c r="G23" s="132">
        <v>118</v>
      </c>
      <c r="H23" s="135">
        <v>40619</v>
      </c>
      <c r="I23" s="132"/>
      <c r="J23" s="133">
        <v>368</v>
      </c>
      <c r="K23" s="132"/>
      <c r="L23" s="132" t="s">
        <v>1863</v>
      </c>
      <c r="M23" s="163">
        <v>0.1</v>
      </c>
      <c r="N23" s="133">
        <v>12</v>
      </c>
      <c r="O23" s="133">
        <f t="shared" si="6"/>
        <v>69</v>
      </c>
      <c r="P23" s="139">
        <f t="shared" si="0"/>
        <v>3.0666666666666669</v>
      </c>
      <c r="Q23" s="136">
        <f t="shared" si="1"/>
        <v>36.800000000000004</v>
      </c>
      <c r="R23" s="136">
        <f t="shared" si="2"/>
        <v>211.60000000000002</v>
      </c>
      <c r="S23" s="136">
        <f t="shared" si="3"/>
        <v>248.40000000000003</v>
      </c>
      <c r="T23" s="136">
        <f t="shared" si="4"/>
        <v>119.59999999999997</v>
      </c>
    </row>
    <row r="24" spans="1:20" s="131" customFormat="1" ht="14.25">
      <c r="A24" s="130" t="s">
        <v>190</v>
      </c>
      <c r="B24" s="130">
        <v>73</v>
      </c>
      <c r="C24" s="130">
        <v>1</v>
      </c>
      <c r="D24" s="131" t="s">
        <v>879</v>
      </c>
      <c r="E24" s="132" t="s">
        <v>847</v>
      </c>
      <c r="F24" s="135">
        <v>1219922</v>
      </c>
      <c r="G24" s="132">
        <v>1385</v>
      </c>
      <c r="H24" s="135">
        <v>41332</v>
      </c>
      <c r="I24" s="143">
        <v>40861</v>
      </c>
      <c r="J24" s="133">
        <v>533.6</v>
      </c>
      <c r="K24" s="132" t="s">
        <v>811</v>
      </c>
      <c r="L24" s="132" t="s">
        <v>1882</v>
      </c>
      <c r="M24" s="163">
        <v>0.1</v>
      </c>
      <c r="N24" s="133">
        <v>12</v>
      </c>
      <c r="O24" s="133">
        <f>10+12+12+12</f>
        <v>46</v>
      </c>
      <c r="P24" s="139">
        <f t="shared" si="0"/>
        <v>4.4466666666666672</v>
      </c>
      <c r="Q24" s="136">
        <f t="shared" si="1"/>
        <v>53.360000000000007</v>
      </c>
      <c r="R24" s="136">
        <f t="shared" si="2"/>
        <v>204.54666666666668</v>
      </c>
      <c r="S24" s="136">
        <f t="shared" si="3"/>
        <v>257.90666666666669</v>
      </c>
      <c r="T24" s="136">
        <f t="shared" si="4"/>
        <v>275.69333333333333</v>
      </c>
    </row>
    <row r="25" spans="1:20" s="131" customFormat="1" ht="14.25">
      <c r="A25" s="130" t="s">
        <v>190</v>
      </c>
      <c r="B25" s="130">
        <v>80</v>
      </c>
      <c r="C25" s="130">
        <v>1</v>
      </c>
      <c r="D25" s="131" t="s">
        <v>877</v>
      </c>
      <c r="E25" s="132" t="s">
        <v>1903</v>
      </c>
      <c r="F25" s="135">
        <v>1190762</v>
      </c>
      <c r="G25" s="132">
        <v>118</v>
      </c>
      <c r="H25" s="135">
        <v>41332</v>
      </c>
      <c r="I25" s="132"/>
      <c r="J25" s="133">
        <v>386</v>
      </c>
      <c r="K25" s="132"/>
      <c r="L25" s="132" t="s">
        <v>1863</v>
      </c>
      <c r="M25" s="163">
        <v>0.1</v>
      </c>
      <c r="N25" s="133">
        <v>12</v>
      </c>
      <c r="O25" s="133">
        <f>10+12+12+12</f>
        <v>46</v>
      </c>
      <c r="P25" s="139">
        <f t="shared" si="0"/>
        <v>3.2166666666666668</v>
      </c>
      <c r="Q25" s="136">
        <f t="shared" si="1"/>
        <v>38.6</v>
      </c>
      <c r="R25" s="136">
        <f t="shared" si="2"/>
        <v>147.96666666666667</v>
      </c>
      <c r="S25" s="136">
        <f t="shared" si="3"/>
        <v>186.56666666666666</v>
      </c>
      <c r="T25" s="136">
        <f t="shared" si="4"/>
        <v>199.43333333333334</v>
      </c>
    </row>
    <row r="26" spans="1:20" s="131" customFormat="1" ht="14.25">
      <c r="A26" s="144" t="s">
        <v>190</v>
      </c>
      <c r="B26" s="144">
        <v>82</v>
      </c>
      <c r="C26" s="144">
        <v>1</v>
      </c>
      <c r="D26" s="145" t="s">
        <v>880</v>
      </c>
      <c r="E26" s="146" t="s">
        <v>847</v>
      </c>
      <c r="F26" s="147" t="s">
        <v>881</v>
      </c>
      <c r="G26" s="132">
        <v>453</v>
      </c>
      <c r="H26" s="135">
        <v>37117</v>
      </c>
      <c r="I26" s="132">
        <v>6381</v>
      </c>
      <c r="J26" s="133">
        <v>424.35</v>
      </c>
      <c r="K26" s="132" t="s">
        <v>882</v>
      </c>
      <c r="L26" s="132" t="s">
        <v>1881</v>
      </c>
      <c r="M26" s="163">
        <v>0.1</v>
      </c>
      <c r="N26" s="133">
        <v>0</v>
      </c>
      <c r="O26" s="133">
        <v>120</v>
      </c>
      <c r="P26" s="139">
        <f t="shared" si="0"/>
        <v>3.5362500000000003</v>
      </c>
      <c r="Q26" s="136">
        <f t="shared" si="1"/>
        <v>0</v>
      </c>
      <c r="R26" s="136">
        <f t="shared" si="2"/>
        <v>424.35</v>
      </c>
      <c r="S26" s="136">
        <f t="shared" si="3"/>
        <v>424.35</v>
      </c>
      <c r="T26" s="136">
        <f t="shared" si="4"/>
        <v>0</v>
      </c>
    </row>
    <row r="27" spans="1:20" s="131" customFormat="1" ht="14.25">
      <c r="A27" s="144" t="s">
        <v>190</v>
      </c>
      <c r="B27" s="144">
        <v>83</v>
      </c>
      <c r="C27" s="144">
        <v>1</v>
      </c>
      <c r="D27" s="145" t="s">
        <v>880</v>
      </c>
      <c r="E27" s="146" t="s">
        <v>847</v>
      </c>
      <c r="F27" s="147" t="s">
        <v>881</v>
      </c>
      <c r="G27" s="132">
        <v>453</v>
      </c>
      <c r="H27" s="135">
        <v>37117</v>
      </c>
      <c r="I27" s="132">
        <v>6381</v>
      </c>
      <c r="J27" s="133">
        <v>424.35</v>
      </c>
      <c r="K27" s="132" t="s">
        <v>882</v>
      </c>
      <c r="L27" s="132" t="s">
        <v>1881</v>
      </c>
      <c r="M27" s="163">
        <v>0.1</v>
      </c>
      <c r="N27" s="133">
        <v>0</v>
      </c>
      <c r="O27" s="133">
        <v>120</v>
      </c>
      <c r="P27" s="139">
        <f t="shared" si="0"/>
        <v>3.5362500000000003</v>
      </c>
      <c r="Q27" s="136">
        <f t="shared" si="1"/>
        <v>0</v>
      </c>
      <c r="R27" s="136">
        <f t="shared" si="2"/>
        <v>424.35</v>
      </c>
      <c r="S27" s="136">
        <f t="shared" si="3"/>
        <v>424.35</v>
      </c>
      <c r="T27" s="136">
        <f t="shared" si="4"/>
        <v>0</v>
      </c>
    </row>
    <row r="28" spans="1:20" s="131" customFormat="1" ht="14.25">
      <c r="A28" s="144" t="s">
        <v>190</v>
      </c>
      <c r="B28" s="144">
        <v>84</v>
      </c>
      <c r="C28" s="144">
        <v>1</v>
      </c>
      <c r="D28" s="145" t="s">
        <v>883</v>
      </c>
      <c r="E28" s="146" t="s">
        <v>867</v>
      </c>
      <c r="F28" s="147" t="s">
        <v>884</v>
      </c>
      <c r="G28" s="147">
        <v>3212</v>
      </c>
      <c r="H28" s="135">
        <v>38951</v>
      </c>
      <c r="I28" s="132" t="s">
        <v>885</v>
      </c>
      <c r="J28" s="133">
        <v>299</v>
      </c>
      <c r="K28" s="132"/>
      <c r="L28" s="132" t="s">
        <v>1866</v>
      </c>
      <c r="M28" s="164">
        <v>0.33329999999999999</v>
      </c>
      <c r="N28" s="133">
        <v>0</v>
      </c>
      <c r="O28" s="133">
        <f>12*3</f>
        <v>36</v>
      </c>
      <c r="P28" s="139">
        <f t="shared" si="0"/>
        <v>8.3047249999999995</v>
      </c>
      <c r="Q28" s="136">
        <f t="shared" si="1"/>
        <v>0</v>
      </c>
      <c r="R28" s="136">
        <f t="shared" si="2"/>
        <v>298.9701</v>
      </c>
      <c r="S28" s="136">
        <f t="shared" si="3"/>
        <v>298.9701</v>
      </c>
      <c r="T28" s="136">
        <f t="shared" si="4"/>
        <v>2.9899999999997817E-2</v>
      </c>
    </row>
    <row r="29" spans="1:20" s="131" customFormat="1" ht="14.25">
      <c r="A29" s="144" t="s">
        <v>190</v>
      </c>
      <c r="B29" s="144">
        <v>85</v>
      </c>
      <c r="C29" s="144">
        <v>1</v>
      </c>
      <c r="D29" s="145" t="s">
        <v>886</v>
      </c>
      <c r="E29" s="146" t="s">
        <v>873</v>
      </c>
      <c r="F29" s="147" t="s">
        <v>350</v>
      </c>
      <c r="G29" s="132">
        <v>3643</v>
      </c>
      <c r="H29" s="148">
        <v>39209</v>
      </c>
      <c r="I29" s="135" t="s">
        <v>887</v>
      </c>
      <c r="J29" s="133">
        <v>805</v>
      </c>
      <c r="K29" s="132" t="s">
        <v>793</v>
      </c>
      <c r="L29" s="132" t="s">
        <v>1881</v>
      </c>
      <c r="M29" s="163">
        <v>0.1</v>
      </c>
      <c r="N29" s="133">
        <v>5</v>
      </c>
      <c r="O29" s="133">
        <f>7+12+12+12+12+12+12+12+12+12</f>
        <v>115</v>
      </c>
      <c r="P29" s="139">
        <f t="shared" si="0"/>
        <v>6.708333333333333</v>
      </c>
      <c r="Q29" s="136">
        <f t="shared" si="1"/>
        <v>33.541666666666664</v>
      </c>
      <c r="R29" s="136">
        <f t="shared" si="2"/>
        <v>771.45833333333326</v>
      </c>
      <c r="S29" s="136">
        <f t="shared" si="3"/>
        <v>804.99999999999989</v>
      </c>
      <c r="T29" s="136">
        <f t="shared" si="4"/>
        <v>0</v>
      </c>
    </row>
    <row r="30" spans="1:20" s="131" customFormat="1" ht="14.25">
      <c r="A30" s="144" t="s">
        <v>190</v>
      </c>
      <c r="B30" s="144">
        <v>88</v>
      </c>
      <c r="C30" s="144">
        <v>1</v>
      </c>
      <c r="D30" s="145" t="s">
        <v>888</v>
      </c>
      <c r="E30" s="146" t="s">
        <v>847</v>
      </c>
      <c r="F30" s="148">
        <v>2599137</v>
      </c>
      <c r="G30" s="147">
        <v>291</v>
      </c>
      <c r="H30" s="135">
        <v>41122</v>
      </c>
      <c r="I30" s="132" t="s">
        <v>889</v>
      </c>
      <c r="J30" s="133">
        <v>728.99</v>
      </c>
      <c r="K30" s="132" t="s">
        <v>388</v>
      </c>
      <c r="L30" s="132" t="s">
        <v>1863</v>
      </c>
      <c r="M30" s="163">
        <v>0.1</v>
      </c>
      <c r="N30" s="133">
        <v>12</v>
      </c>
      <c r="O30" s="133">
        <f>4+12+12+12+12</f>
        <v>52</v>
      </c>
      <c r="P30" s="139">
        <f t="shared" si="0"/>
        <v>6.0749166666666667</v>
      </c>
      <c r="Q30" s="136">
        <f t="shared" si="1"/>
        <v>72.899000000000001</v>
      </c>
      <c r="R30" s="136">
        <f t="shared" si="2"/>
        <v>315.89566666666667</v>
      </c>
      <c r="S30" s="136">
        <f t="shared" si="3"/>
        <v>388.79466666666667</v>
      </c>
      <c r="T30" s="136">
        <f t="shared" si="4"/>
        <v>340.19533333333334</v>
      </c>
    </row>
    <row r="31" spans="1:20" s="131" customFormat="1" ht="14.25">
      <c r="A31" s="144" t="s">
        <v>190</v>
      </c>
      <c r="B31" s="144">
        <v>92</v>
      </c>
      <c r="C31" s="149">
        <v>1</v>
      </c>
      <c r="D31" s="150" t="s">
        <v>890</v>
      </c>
      <c r="E31" s="146" t="s">
        <v>847</v>
      </c>
      <c r="F31" s="147"/>
      <c r="G31" s="147">
        <v>449</v>
      </c>
      <c r="H31" s="135">
        <v>41207</v>
      </c>
      <c r="I31" s="132" t="s">
        <v>891</v>
      </c>
      <c r="J31" s="133">
        <v>812</v>
      </c>
      <c r="K31" s="132" t="s">
        <v>401</v>
      </c>
      <c r="L31" s="132" t="s">
        <v>1866</v>
      </c>
      <c r="M31" s="163">
        <v>0.33329999999999999</v>
      </c>
      <c r="N31" s="133">
        <v>0</v>
      </c>
      <c r="O31" s="133">
        <v>36</v>
      </c>
      <c r="P31" s="139">
        <f t="shared" si="0"/>
        <v>22.553299999999997</v>
      </c>
      <c r="Q31" s="136">
        <f t="shared" si="1"/>
        <v>0</v>
      </c>
      <c r="R31" s="136">
        <f t="shared" si="2"/>
        <v>811.91879999999992</v>
      </c>
      <c r="S31" s="136">
        <f t="shared" si="3"/>
        <v>811.91879999999992</v>
      </c>
      <c r="T31" s="136">
        <f t="shared" si="4"/>
        <v>8.1200000000080763E-2</v>
      </c>
    </row>
    <row r="32" spans="1:20" s="131" customFormat="1" ht="14.25">
      <c r="A32" s="144" t="s">
        <v>190</v>
      </c>
      <c r="B32" s="144">
        <v>93</v>
      </c>
      <c r="C32" s="149">
        <v>1</v>
      </c>
      <c r="D32" s="150" t="s">
        <v>892</v>
      </c>
      <c r="E32" s="146" t="s">
        <v>873</v>
      </c>
      <c r="F32" s="147"/>
      <c r="G32" s="147">
        <v>535</v>
      </c>
      <c r="H32" s="135">
        <v>41242</v>
      </c>
      <c r="I32" s="132">
        <v>2632</v>
      </c>
      <c r="J32" s="133">
        <v>348</v>
      </c>
      <c r="K32" s="132" t="s">
        <v>355</v>
      </c>
      <c r="L32" s="132" t="s">
        <v>1879</v>
      </c>
      <c r="M32" s="163">
        <v>0.1</v>
      </c>
      <c r="N32" s="133">
        <v>12</v>
      </c>
      <c r="O32" s="133">
        <f>1+12+12+12+12</f>
        <v>49</v>
      </c>
      <c r="P32" s="139">
        <f t="shared" si="0"/>
        <v>2.9000000000000004</v>
      </c>
      <c r="Q32" s="136">
        <f t="shared" si="1"/>
        <v>34.800000000000004</v>
      </c>
      <c r="R32" s="136">
        <f t="shared" si="2"/>
        <v>142.10000000000002</v>
      </c>
      <c r="S32" s="136">
        <f t="shared" si="3"/>
        <v>176.90000000000003</v>
      </c>
      <c r="T32" s="136">
        <f t="shared" si="4"/>
        <v>171.09999999999997</v>
      </c>
    </row>
    <row r="33" spans="1:20" s="131" customFormat="1" ht="14.25">
      <c r="A33" s="144" t="s">
        <v>190</v>
      </c>
      <c r="B33" s="144">
        <v>94</v>
      </c>
      <c r="C33" s="149">
        <v>1</v>
      </c>
      <c r="D33" s="150" t="s">
        <v>892</v>
      </c>
      <c r="E33" s="146" t="s">
        <v>847</v>
      </c>
      <c r="F33" s="147"/>
      <c r="G33" s="147">
        <v>535</v>
      </c>
      <c r="H33" s="135">
        <v>41242</v>
      </c>
      <c r="I33" s="132">
        <v>2632</v>
      </c>
      <c r="J33" s="133">
        <v>348</v>
      </c>
      <c r="K33" s="132" t="s">
        <v>355</v>
      </c>
      <c r="L33" s="132" t="s">
        <v>1879</v>
      </c>
      <c r="M33" s="163">
        <v>0.1</v>
      </c>
      <c r="N33" s="133">
        <v>12</v>
      </c>
      <c r="O33" s="133">
        <f t="shared" ref="O33:O40" si="7">1+12+12+12+12</f>
        <v>49</v>
      </c>
      <c r="P33" s="139">
        <f t="shared" si="0"/>
        <v>2.9000000000000004</v>
      </c>
      <c r="Q33" s="136">
        <f t="shared" si="1"/>
        <v>34.800000000000004</v>
      </c>
      <c r="R33" s="136">
        <f t="shared" si="2"/>
        <v>142.10000000000002</v>
      </c>
      <c r="S33" s="136">
        <f t="shared" si="3"/>
        <v>176.90000000000003</v>
      </c>
      <c r="T33" s="136">
        <f t="shared" si="4"/>
        <v>171.09999999999997</v>
      </c>
    </row>
    <row r="34" spans="1:20" s="131" customFormat="1" ht="14.25">
      <c r="A34" s="144" t="s">
        <v>190</v>
      </c>
      <c r="B34" s="144">
        <v>95</v>
      </c>
      <c r="C34" s="149">
        <v>1</v>
      </c>
      <c r="D34" s="150" t="s">
        <v>892</v>
      </c>
      <c r="E34" s="146" t="s">
        <v>872</v>
      </c>
      <c r="F34" s="147"/>
      <c r="G34" s="147">
        <v>535</v>
      </c>
      <c r="H34" s="135">
        <v>41242</v>
      </c>
      <c r="I34" s="132">
        <v>2632</v>
      </c>
      <c r="J34" s="133">
        <v>348</v>
      </c>
      <c r="K34" s="132" t="s">
        <v>355</v>
      </c>
      <c r="L34" s="132" t="s">
        <v>1879</v>
      </c>
      <c r="M34" s="163">
        <v>0.1</v>
      </c>
      <c r="N34" s="133">
        <v>12</v>
      </c>
      <c r="O34" s="133">
        <f t="shared" si="7"/>
        <v>49</v>
      </c>
      <c r="P34" s="139">
        <f t="shared" si="0"/>
        <v>2.9000000000000004</v>
      </c>
      <c r="Q34" s="136">
        <f t="shared" si="1"/>
        <v>34.800000000000004</v>
      </c>
      <c r="R34" s="136">
        <f t="shared" si="2"/>
        <v>142.10000000000002</v>
      </c>
      <c r="S34" s="136">
        <f t="shared" si="3"/>
        <v>176.90000000000003</v>
      </c>
      <c r="T34" s="136">
        <f t="shared" si="4"/>
        <v>171.09999999999997</v>
      </c>
    </row>
    <row r="35" spans="1:20" s="131" customFormat="1" ht="14.25">
      <c r="A35" s="144" t="s">
        <v>190</v>
      </c>
      <c r="B35" s="144">
        <v>96</v>
      </c>
      <c r="C35" s="149">
        <v>1</v>
      </c>
      <c r="D35" s="150" t="s">
        <v>1904</v>
      </c>
      <c r="E35" s="146" t="s">
        <v>847</v>
      </c>
      <c r="F35" s="148">
        <v>1179804</v>
      </c>
      <c r="G35" s="147">
        <v>4310</v>
      </c>
      <c r="H35" s="135">
        <v>41242</v>
      </c>
      <c r="I35" s="132"/>
      <c r="J35" s="133">
        <v>1088.19</v>
      </c>
      <c r="K35" s="132"/>
      <c r="L35" s="132" t="s">
        <v>1879</v>
      </c>
      <c r="M35" s="163">
        <v>0.1</v>
      </c>
      <c r="N35" s="133">
        <v>12</v>
      </c>
      <c r="O35" s="133">
        <f t="shared" si="7"/>
        <v>49</v>
      </c>
      <c r="P35" s="139">
        <f t="shared" si="0"/>
        <v>9.0682500000000008</v>
      </c>
      <c r="Q35" s="136">
        <f t="shared" si="1"/>
        <v>108.81900000000002</v>
      </c>
      <c r="R35" s="136">
        <f t="shared" si="2"/>
        <v>444.34425000000005</v>
      </c>
      <c r="S35" s="136">
        <f t="shared" si="3"/>
        <v>553.16325000000006</v>
      </c>
      <c r="T35" s="136">
        <f t="shared" si="4"/>
        <v>535.02674999999999</v>
      </c>
    </row>
    <row r="36" spans="1:20" s="131" customFormat="1" ht="14.25">
      <c r="A36" s="144" t="s">
        <v>190</v>
      </c>
      <c r="B36" s="144">
        <v>97</v>
      </c>
      <c r="C36" s="149">
        <v>1</v>
      </c>
      <c r="D36" s="150" t="s">
        <v>1904</v>
      </c>
      <c r="E36" s="146" t="s">
        <v>847</v>
      </c>
      <c r="F36" s="148">
        <v>1179804</v>
      </c>
      <c r="G36" s="147">
        <v>4310</v>
      </c>
      <c r="H36" s="135">
        <v>41242</v>
      </c>
      <c r="I36" s="132"/>
      <c r="J36" s="133">
        <v>1088.19</v>
      </c>
      <c r="K36" s="132"/>
      <c r="L36" s="132" t="s">
        <v>1879</v>
      </c>
      <c r="M36" s="163">
        <v>0.1</v>
      </c>
      <c r="N36" s="133">
        <v>12</v>
      </c>
      <c r="O36" s="133">
        <f t="shared" si="7"/>
        <v>49</v>
      </c>
      <c r="P36" s="139">
        <f t="shared" si="0"/>
        <v>9.0682500000000008</v>
      </c>
      <c r="Q36" s="136">
        <f t="shared" si="1"/>
        <v>108.81900000000002</v>
      </c>
      <c r="R36" s="136">
        <f t="shared" si="2"/>
        <v>444.34425000000005</v>
      </c>
      <c r="S36" s="136">
        <f t="shared" si="3"/>
        <v>553.16325000000006</v>
      </c>
      <c r="T36" s="136">
        <f t="shared" si="4"/>
        <v>535.02674999999999</v>
      </c>
    </row>
    <row r="37" spans="1:20" s="131" customFormat="1" ht="14.25">
      <c r="A37" s="144" t="s">
        <v>190</v>
      </c>
      <c r="B37" s="144">
        <v>98</v>
      </c>
      <c r="C37" s="149">
        <v>1</v>
      </c>
      <c r="D37" s="150" t="s">
        <v>1905</v>
      </c>
      <c r="E37" s="146" t="s">
        <v>847</v>
      </c>
      <c r="F37" s="148">
        <v>1179804</v>
      </c>
      <c r="G37" s="147">
        <v>4310</v>
      </c>
      <c r="H37" s="135">
        <v>41242</v>
      </c>
      <c r="I37" s="132"/>
      <c r="J37" s="133">
        <v>1088.19</v>
      </c>
      <c r="K37" s="132"/>
      <c r="L37" s="132" t="s">
        <v>1879</v>
      </c>
      <c r="M37" s="163">
        <v>0.1</v>
      </c>
      <c r="N37" s="133">
        <v>12</v>
      </c>
      <c r="O37" s="133">
        <f t="shared" si="7"/>
        <v>49</v>
      </c>
      <c r="P37" s="139">
        <f t="shared" si="0"/>
        <v>9.0682500000000008</v>
      </c>
      <c r="Q37" s="136">
        <f t="shared" si="1"/>
        <v>108.81900000000002</v>
      </c>
      <c r="R37" s="136">
        <f t="shared" si="2"/>
        <v>444.34425000000005</v>
      </c>
      <c r="S37" s="136">
        <f t="shared" si="3"/>
        <v>553.16325000000006</v>
      </c>
      <c r="T37" s="136">
        <f t="shared" si="4"/>
        <v>535.02674999999999</v>
      </c>
    </row>
    <row r="38" spans="1:20" s="131" customFormat="1" ht="14.25">
      <c r="A38" s="144" t="s">
        <v>190</v>
      </c>
      <c r="B38" s="144">
        <v>99</v>
      </c>
      <c r="C38" s="149">
        <v>1</v>
      </c>
      <c r="D38" s="150" t="s">
        <v>893</v>
      </c>
      <c r="E38" s="146" t="s">
        <v>873</v>
      </c>
      <c r="F38" s="148">
        <v>1179804</v>
      </c>
      <c r="G38" s="147">
        <v>4310</v>
      </c>
      <c r="H38" s="135">
        <v>41242</v>
      </c>
      <c r="I38" s="132"/>
      <c r="J38" s="133">
        <v>1088.19</v>
      </c>
      <c r="K38" s="132"/>
      <c r="L38" s="132" t="s">
        <v>1879</v>
      </c>
      <c r="M38" s="163">
        <v>0.1</v>
      </c>
      <c r="N38" s="133">
        <v>12</v>
      </c>
      <c r="O38" s="133">
        <f t="shared" si="7"/>
        <v>49</v>
      </c>
      <c r="P38" s="139">
        <f t="shared" si="0"/>
        <v>9.0682500000000008</v>
      </c>
      <c r="Q38" s="136">
        <f t="shared" si="1"/>
        <v>108.81900000000002</v>
      </c>
      <c r="R38" s="136">
        <f t="shared" si="2"/>
        <v>444.34425000000005</v>
      </c>
      <c r="S38" s="136">
        <f t="shared" si="3"/>
        <v>553.16325000000006</v>
      </c>
      <c r="T38" s="136">
        <f t="shared" si="4"/>
        <v>535.02674999999999</v>
      </c>
    </row>
    <row r="39" spans="1:20" s="131" customFormat="1" ht="14.25">
      <c r="A39" s="144" t="s">
        <v>190</v>
      </c>
      <c r="B39" s="144">
        <v>100</v>
      </c>
      <c r="C39" s="149">
        <v>1</v>
      </c>
      <c r="D39" s="150" t="s">
        <v>893</v>
      </c>
      <c r="E39" s="146" t="s">
        <v>873</v>
      </c>
      <c r="F39" s="148">
        <v>1179804</v>
      </c>
      <c r="G39" s="147">
        <v>4310</v>
      </c>
      <c r="H39" s="135">
        <v>41242</v>
      </c>
      <c r="I39" s="132"/>
      <c r="J39" s="133">
        <v>1088.19</v>
      </c>
      <c r="K39" s="132"/>
      <c r="L39" s="132" t="s">
        <v>1879</v>
      </c>
      <c r="M39" s="163">
        <v>0.1</v>
      </c>
      <c r="N39" s="133">
        <v>12</v>
      </c>
      <c r="O39" s="133">
        <f t="shared" si="7"/>
        <v>49</v>
      </c>
      <c r="P39" s="139">
        <f t="shared" si="0"/>
        <v>9.0682500000000008</v>
      </c>
      <c r="Q39" s="136">
        <f t="shared" si="1"/>
        <v>108.81900000000002</v>
      </c>
      <c r="R39" s="136">
        <f t="shared" si="2"/>
        <v>444.34425000000005</v>
      </c>
      <c r="S39" s="136">
        <f t="shared" si="3"/>
        <v>553.16325000000006</v>
      </c>
      <c r="T39" s="136">
        <f t="shared" si="4"/>
        <v>535.02674999999999</v>
      </c>
    </row>
    <row r="40" spans="1:20" s="131" customFormat="1" ht="14.25">
      <c r="A40" s="144" t="s">
        <v>190</v>
      </c>
      <c r="B40" s="144">
        <v>101</v>
      </c>
      <c r="C40" s="149">
        <v>1</v>
      </c>
      <c r="D40" s="150" t="s">
        <v>893</v>
      </c>
      <c r="E40" s="146" t="s">
        <v>873</v>
      </c>
      <c r="F40" s="148">
        <v>1179804</v>
      </c>
      <c r="G40" s="147">
        <v>4310</v>
      </c>
      <c r="H40" s="135">
        <v>41242</v>
      </c>
      <c r="I40" s="132"/>
      <c r="J40" s="133">
        <v>1088.19</v>
      </c>
      <c r="K40" s="132"/>
      <c r="L40" s="132" t="s">
        <v>1879</v>
      </c>
      <c r="M40" s="163">
        <v>0.1</v>
      </c>
      <c r="N40" s="133">
        <v>12</v>
      </c>
      <c r="O40" s="133">
        <f t="shared" si="7"/>
        <v>49</v>
      </c>
      <c r="P40" s="139">
        <f t="shared" si="0"/>
        <v>9.0682500000000008</v>
      </c>
      <c r="Q40" s="136">
        <f t="shared" si="1"/>
        <v>108.81900000000002</v>
      </c>
      <c r="R40" s="136">
        <f t="shared" si="2"/>
        <v>444.34425000000005</v>
      </c>
      <c r="S40" s="136">
        <f t="shared" si="3"/>
        <v>553.16325000000006</v>
      </c>
      <c r="T40" s="136">
        <f t="shared" si="4"/>
        <v>535.02674999999999</v>
      </c>
    </row>
    <row r="41" spans="1:20" s="131" customFormat="1" ht="14.25">
      <c r="A41" s="144" t="s">
        <v>190</v>
      </c>
      <c r="B41" s="144">
        <v>106</v>
      </c>
      <c r="C41" s="144">
        <v>1</v>
      </c>
      <c r="D41" s="145" t="s">
        <v>841</v>
      </c>
      <c r="E41" s="146" t="s">
        <v>872</v>
      </c>
      <c r="F41" s="135">
        <v>1358805</v>
      </c>
      <c r="G41" s="132">
        <v>1378</v>
      </c>
      <c r="H41" s="135">
        <v>40870</v>
      </c>
      <c r="I41" s="132" t="s">
        <v>894</v>
      </c>
      <c r="J41" s="133">
        <v>799</v>
      </c>
      <c r="K41" s="132" t="s">
        <v>895</v>
      </c>
      <c r="L41" s="132" t="s">
        <v>1863</v>
      </c>
      <c r="M41" s="163">
        <v>0.1</v>
      </c>
      <c r="N41" s="133">
        <v>12</v>
      </c>
      <c r="O41" s="133">
        <f>1+12+12+12+12+12</f>
        <v>61</v>
      </c>
      <c r="P41" s="139">
        <f t="shared" si="0"/>
        <v>6.6583333333333341</v>
      </c>
      <c r="Q41" s="136">
        <f t="shared" si="1"/>
        <v>79.900000000000006</v>
      </c>
      <c r="R41" s="136">
        <f t="shared" si="2"/>
        <v>406.15833333333336</v>
      </c>
      <c r="S41" s="136">
        <f t="shared" si="3"/>
        <v>486.05833333333339</v>
      </c>
      <c r="T41" s="136">
        <f t="shared" si="4"/>
        <v>312.94166666666661</v>
      </c>
    </row>
    <row r="42" spans="1:20" s="131" customFormat="1" ht="14.25">
      <c r="A42" s="144" t="s">
        <v>190</v>
      </c>
      <c r="B42" s="151">
        <v>107</v>
      </c>
      <c r="C42" s="151">
        <v>1</v>
      </c>
      <c r="D42" s="152" t="s">
        <v>896</v>
      </c>
      <c r="E42" s="146" t="s">
        <v>873</v>
      </c>
      <c r="F42" s="135">
        <v>1358805</v>
      </c>
      <c r="G42" s="132">
        <v>1378</v>
      </c>
      <c r="H42" s="135">
        <v>40870</v>
      </c>
      <c r="I42" s="132" t="s">
        <v>897</v>
      </c>
      <c r="J42" s="133">
        <v>799</v>
      </c>
      <c r="K42" s="132" t="s">
        <v>895</v>
      </c>
      <c r="L42" s="132" t="s">
        <v>1863</v>
      </c>
      <c r="M42" s="163">
        <v>0.1</v>
      </c>
      <c r="N42" s="133">
        <v>12</v>
      </c>
      <c r="O42" s="133">
        <f t="shared" ref="O42" si="8">1+12+12+12+12+12</f>
        <v>61</v>
      </c>
      <c r="P42" s="139">
        <f t="shared" si="0"/>
        <v>6.6583333333333341</v>
      </c>
      <c r="Q42" s="136">
        <f t="shared" si="1"/>
        <v>79.900000000000006</v>
      </c>
      <c r="R42" s="136">
        <f t="shared" si="2"/>
        <v>406.15833333333336</v>
      </c>
      <c r="S42" s="136">
        <f t="shared" si="3"/>
        <v>486.05833333333339</v>
      </c>
      <c r="T42" s="136">
        <f t="shared" si="4"/>
        <v>312.94166666666661</v>
      </c>
    </row>
    <row r="43" spans="1:20" s="131" customFormat="1" ht="14.25">
      <c r="A43" s="151" t="s">
        <v>190</v>
      </c>
      <c r="B43" s="151">
        <v>108</v>
      </c>
      <c r="C43" s="151">
        <v>1</v>
      </c>
      <c r="D43" s="152" t="s">
        <v>898</v>
      </c>
      <c r="E43" s="153" t="s">
        <v>873</v>
      </c>
      <c r="F43" s="132" t="s">
        <v>899</v>
      </c>
      <c r="G43" s="132" t="s">
        <v>900</v>
      </c>
      <c r="H43" s="135">
        <v>41057</v>
      </c>
      <c r="I43" s="132"/>
      <c r="J43" s="133">
        <v>3944</v>
      </c>
      <c r="K43" s="132" t="s">
        <v>871</v>
      </c>
      <c r="L43" s="132" t="s">
        <v>1863</v>
      </c>
      <c r="M43" s="163">
        <v>0.1</v>
      </c>
      <c r="N43" s="133">
        <v>12</v>
      </c>
      <c r="O43" s="133">
        <f>7+12+12+12+12</f>
        <v>55</v>
      </c>
      <c r="P43" s="139">
        <f t="shared" si="0"/>
        <v>32.866666666666667</v>
      </c>
      <c r="Q43" s="136">
        <f t="shared" si="1"/>
        <v>394.4</v>
      </c>
      <c r="R43" s="136">
        <f t="shared" si="2"/>
        <v>1807.6666666666667</v>
      </c>
      <c r="S43" s="136">
        <f t="shared" si="3"/>
        <v>2202.0666666666666</v>
      </c>
      <c r="T43" s="136">
        <f t="shared" si="4"/>
        <v>1741.9333333333334</v>
      </c>
    </row>
    <row r="44" spans="1:20" s="131" customFormat="1" ht="14.25">
      <c r="A44" s="151" t="s">
        <v>190</v>
      </c>
      <c r="B44" s="151">
        <v>109</v>
      </c>
      <c r="C44" s="151">
        <v>1</v>
      </c>
      <c r="D44" s="152" t="s">
        <v>901</v>
      </c>
      <c r="E44" s="153" t="s">
        <v>872</v>
      </c>
      <c r="F44" s="135">
        <v>2603154</v>
      </c>
      <c r="G44" s="132">
        <v>721</v>
      </c>
      <c r="H44" s="135">
        <v>41354</v>
      </c>
      <c r="I44" s="132" t="s">
        <v>902</v>
      </c>
      <c r="J44" s="133">
        <v>1560</v>
      </c>
      <c r="K44" s="132" t="s">
        <v>903</v>
      </c>
      <c r="L44" s="132" t="s">
        <v>1863</v>
      </c>
      <c r="M44" s="163">
        <v>0.1</v>
      </c>
      <c r="N44" s="133">
        <v>12</v>
      </c>
      <c r="O44" s="133">
        <f>9+12+12+12</f>
        <v>45</v>
      </c>
      <c r="P44" s="139">
        <f t="shared" si="0"/>
        <v>13</v>
      </c>
      <c r="Q44" s="136">
        <f t="shared" si="1"/>
        <v>156</v>
      </c>
      <c r="R44" s="136">
        <f t="shared" si="2"/>
        <v>585</v>
      </c>
      <c r="S44" s="136">
        <f t="shared" si="3"/>
        <v>741</v>
      </c>
      <c r="T44" s="136">
        <f t="shared" si="4"/>
        <v>819</v>
      </c>
    </row>
    <row r="45" spans="1:20" s="131" customFormat="1" ht="14.25">
      <c r="A45" s="151" t="s">
        <v>190</v>
      </c>
      <c r="B45" s="151">
        <v>110</v>
      </c>
      <c r="C45" s="151">
        <v>1</v>
      </c>
      <c r="D45" s="152" t="s">
        <v>904</v>
      </c>
      <c r="E45" s="132" t="s">
        <v>905</v>
      </c>
      <c r="F45" s="138" t="s">
        <v>906</v>
      </c>
      <c r="G45" s="138">
        <v>962</v>
      </c>
      <c r="H45" s="135">
        <v>41478</v>
      </c>
      <c r="J45" s="139">
        <v>11960</v>
      </c>
      <c r="K45" s="138" t="s">
        <v>871</v>
      </c>
      <c r="L45" s="132" t="s">
        <v>1863</v>
      </c>
      <c r="M45" s="163">
        <v>0.1</v>
      </c>
      <c r="N45" s="141">
        <v>12</v>
      </c>
      <c r="O45" s="141">
        <f>5+12+12+12</f>
        <v>41</v>
      </c>
      <c r="P45" s="139">
        <f t="shared" si="0"/>
        <v>99.666666666666671</v>
      </c>
      <c r="Q45" s="136">
        <f t="shared" si="1"/>
        <v>1196</v>
      </c>
      <c r="R45" s="136">
        <f t="shared" si="2"/>
        <v>4086.3333333333335</v>
      </c>
      <c r="S45" s="136">
        <f t="shared" si="3"/>
        <v>5282.3333333333339</v>
      </c>
      <c r="T45" s="136">
        <f t="shared" si="4"/>
        <v>6677.6666666666661</v>
      </c>
    </row>
    <row r="46" spans="1:20" s="131" customFormat="1" ht="14.25">
      <c r="A46" s="151" t="s">
        <v>190</v>
      </c>
      <c r="B46" s="151">
        <v>113</v>
      </c>
      <c r="C46" s="151">
        <v>1</v>
      </c>
      <c r="D46" s="152" t="s">
        <v>907</v>
      </c>
      <c r="E46" s="153" t="s">
        <v>908</v>
      </c>
      <c r="F46" s="135">
        <v>2607356</v>
      </c>
      <c r="G46" s="132">
        <v>1122</v>
      </c>
      <c r="H46" s="135">
        <v>41540</v>
      </c>
      <c r="I46" s="132" t="s">
        <v>909</v>
      </c>
      <c r="J46" s="133">
        <v>5980</v>
      </c>
      <c r="K46" s="132" t="s">
        <v>871</v>
      </c>
      <c r="L46" s="132" t="s">
        <v>1863</v>
      </c>
      <c r="M46" s="163">
        <v>0.1</v>
      </c>
      <c r="N46" s="133">
        <v>12</v>
      </c>
      <c r="O46" s="133">
        <f>3+12+12+12</f>
        <v>39</v>
      </c>
      <c r="P46" s="139">
        <f t="shared" si="0"/>
        <v>49.833333333333336</v>
      </c>
      <c r="Q46" s="136">
        <f t="shared" si="1"/>
        <v>598</v>
      </c>
      <c r="R46" s="136">
        <f t="shared" si="2"/>
        <v>1943.5</v>
      </c>
      <c r="S46" s="136">
        <f t="shared" si="3"/>
        <v>2541.5</v>
      </c>
      <c r="T46" s="136">
        <f t="shared" si="4"/>
        <v>3438.5</v>
      </c>
    </row>
    <row r="47" spans="1:20" s="131" customFormat="1" ht="14.25">
      <c r="A47" s="151" t="s">
        <v>190</v>
      </c>
      <c r="B47" s="151">
        <v>114</v>
      </c>
      <c r="C47" s="151">
        <v>1</v>
      </c>
      <c r="D47" s="152" t="s">
        <v>910</v>
      </c>
      <c r="E47" s="153" t="s">
        <v>908</v>
      </c>
      <c r="F47" s="132"/>
      <c r="G47" s="132">
        <v>203</v>
      </c>
      <c r="H47" s="135">
        <v>40712</v>
      </c>
      <c r="I47" s="132" t="s">
        <v>911</v>
      </c>
      <c r="J47" s="133">
        <v>320</v>
      </c>
      <c r="K47" s="132" t="s">
        <v>912</v>
      </c>
      <c r="L47" s="132" t="s">
        <v>1866</v>
      </c>
      <c r="M47" s="163">
        <v>0.33329999999999999</v>
      </c>
      <c r="N47" s="133">
        <v>0</v>
      </c>
      <c r="O47" s="133">
        <v>36</v>
      </c>
      <c r="P47" s="139">
        <f t="shared" si="0"/>
        <v>8.8879999999999999</v>
      </c>
      <c r="Q47" s="136">
        <f t="shared" si="1"/>
        <v>0</v>
      </c>
      <c r="R47" s="136">
        <f t="shared" si="2"/>
        <v>319.96800000000002</v>
      </c>
      <c r="S47" s="136">
        <f t="shared" si="3"/>
        <v>319.96800000000002</v>
      </c>
      <c r="T47" s="136">
        <f t="shared" si="4"/>
        <v>3.1999999999982265E-2</v>
      </c>
    </row>
    <row r="48" spans="1:20" s="131" customFormat="1" ht="14.25">
      <c r="A48" s="149" t="s">
        <v>190</v>
      </c>
      <c r="B48" s="149">
        <v>118</v>
      </c>
      <c r="C48" s="149">
        <v>1</v>
      </c>
      <c r="D48" s="150" t="s">
        <v>913</v>
      </c>
      <c r="E48" s="146" t="s">
        <v>867</v>
      </c>
      <c r="F48" s="132" t="s">
        <v>914</v>
      </c>
      <c r="G48" s="132">
        <v>1152</v>
      </c>
      <c r="H48" s="135">
        <v>41558</v>
      </c>
      <c r="I48" s="134" t="s">
        <v>915</v>
      </c>
      <c r="J48" s="133">
        <v>4524</v>
      </c>
      <c r="K48" s="132" t="s">
        <v>916</v>
      </c>
      <c r="L48" s="132" t="s">
        <v>1881</v>
      </c>
      <c r="M48" s="163">
        <v>0.1</v>
      </c>
      <c r="N48" s="133">
        <v>12</v>
      </c>
      <c r="O48" s="133">
        <v>38</v>
      </c>
      <c r="P48" s="139">
        <f t="shared" si="0"/>
        <v>37.700000000000003</v>
      </c>
      <c r="Q48" s="136">
        <f t="shared" si="1"/>
        <v>452.40000000000003</v>
      </c>
      <c r="R48" s="136">
        <f t="shared" si="2"/>
        <v>1432.6000000000001</v>
      </c>
      <c r="S48" s="136">
        <f t="shared" si="3"/>
        <v>1885.0000000000002</v>
      </c>
      <c r="T48" s="136">
        <f t="shared" si="4"/>
        <v>2639</v>
      </c>
    </row>
    <row r="49" spans="1:20" s="131" customFormat="1" ht="14.25">
      <c r="A49" s="149" t="s">
        <v>190</v>
      </c>
      <c r="B49" s="149">
        <v>119</v>
      </c>
      <c r="C49" s="149">
        <v>1</v>
      </c>
      <c r="D49" s="150" t="s">
        <v>917</v>
      </c>
      <c r="E49" s="146" t="s">
        <v>855</v>
      </c>
      <c r="F49" s="132"/>
      <c r="G49" s="132"/>
      <c r="H49" s="135">
        <v>41661</v>
      </c>
      <c r="I49" s="132" t="s">
        <v>918</v>
      </c>
      <c r="J49" s="133">
        <v>1450</v>
      </c>
      <c r="K49" s="132" t="s">
        <v>919</v>
      </c>
      <c r="L49" s="132" t="s">
        <v>1866</v>
      </c>
      <c r="M49" s="163">
        <v>0.33329999999999999</v>
      </c>
      <c r="N49" s="133">
        <v>1</v>
      </c>
      <c r="O49" s="133">
        <f>11+12+12</f>
        <v>35</v>
      </c>
      <c r="P49" s="139">
        <f t="shared" si="0"/>
        <v>40.27375</v>
      </c>
      <c r="Q49" s="136">
        <f t="shared" si="1"/>
        <v>40.27375</v>
      </c>
      <c r="R49" s="136">
        <f t="shared" si="2"/>
        <v>1409.58125</v>
      </c>
      <c r="S49" s="136">
        <f t="shared" si="3"/>
        <v>1449.855</v>
      </c>
      <c r="T49" s="136">
        <f t="shared" si="4"/>
        <v>0.14499999999998181</v>
      </c>
    </row>
    <row r="50" spans="1:20" s="131" customFormat="1" ht="14.25">
      <c r="A50" s="149" t="s">
        <v>190</v>
      </c>
      <c r="B50" s="149">
        <v>120</v>
      </c>
      <c r="C50" s="149">
        <v>1</v>
      </c>
      <c r="D50" s="150" t="s">
        <v>920</v>
      </c>
      <c r="E50" s="154" t="s">
        <v>921</v>
      </c>
      <c r="F50" s="155" t="s">
        <v>922</v>
      </c>
      <c r="G50" s="156">
        <v>18</v>
      </c>
      <c r="H50" s="135">
        <v>41824</v>
      </c>
      <c r="J50" s="139">
        <v>5853.82</v>
      </c>
      <c r="K50" s="156" t="s">
        <v>923</v>
      </c>
      <c r="L50" s="132" t="s">
        <v>1866</v>
      </c>
      <c r="M50" s="164">
        <v>0.33329999999999999</v>
      </c>
      <c r="N50" s="157">
        <v>7</v>
      </c>
      <c r="O50" s="157">
        <f>5+12+12</f>
        <v>29</v>
      </c>
      <c r="P50" s="139">
        <f t="shared" si="0"/>
        <v>162.58985049999998</v>
      </c>
      <c r="Q50" s="136">
        <f t="shared" si="1"/>
        <v>1138.1289534999999</v>
      </c>
      <c r="R50" s="136">
        <f t="shared" si="2"/>
        <v>4715.1056644999999</v>
      </c>
      <c r="S50" s="136">
        <f t="shared" si="3"/>
        <v>5853.2346179999995</v>
      </c>
      <c r="T50" s="136">
        <f t="shared" si="4"/>
        <v>0.58538200000020879</v>
      </c>
    </row>
    <row r="51" spans="1:20" s="131" customFormat="1" ht="14.25">
      <c r="A51" s="149" t="s">
        <v>190</v>
      </c>
      <c r="B51" s="149">
        <v>122</v>
      </c>
      <c r="C51" s="149">
        <v>1</v>
      </c>
      <c r="D51" s="150" t="s">
        <v>924</v>
      </c>
      <c r="E51" s="146" t="s">
        <v>925</v>
      </c>
      <c r="F51" s="132" t="s">
        <v>926</v>
      </c>
      <c r="G51" s="132">
        <v>106</v>
      </c>
      <c r="H51" s="135">
        <v>41872</v>
      </c>
      <c r="I51" s="132">
        <v>437</v>
      </c>
      <c r="J51" s="133">
        <v>2487.04</v>
      </c>
      <c r="K51" s="132" t="s">
        <v>923</v>
      </c>
      <c r="L51" s="132" t="s">
        <v>1866</v>
      </c>
      <c r="M51" s="163">
        <v>0.33329999999999999</v>
      </c>
      <c r="N51" s="133">
        <v>8</v>
      </c>
      <c r="O51" s="133">
        <f>4+12+12</f>
        <v>28</v>
      </c>
      <c r="P51" s="139">
        <f t="shared" si="0"/>
        <v>69.077535999999995</v>
      </c>
      <c r="Q51" s="136">
        <f t="shared" si="1"/>
        <v>552.62028799999996</v>
      </c>
      <c r="R51" s="136">
        <f t="shared" si="2"/>
        <v>1934.1710079999998</v>
      </c>
      <c r="S51" s="136">
        <f t="shared" si="3"/>
        <v>2486.7912959999999</v>
      </c>
      <c r="T51" s="136">
        <f t="shared" si="4"/>
        <v>0.24870400000008885</v>
      </c>
    </row>
    <row r="52" spans="1:20" s="131" customFormat="1" ht="14.25">
      <c r="A52" s="149" t="s">
        <v>190</v>
      </c>
      <c r="B52" s="149">
        <v>123</v>
      </c>
      <c r="C52" s="149">
        <v>1</v>
      </c>
      <c r="D52" s="150" t="s">
        <v>927</v>
      </c>
      <c r="E52" s="146"/>
      <c r="F52" s="132"/>
      <c r="G52" s="132"/>
      <c r="H52" s="135">
        <v>41872</v>
      </c>
      <c r="I52" s="132"/>
      <c r="J52" s="133">
        <v>2088</v>
      </c>
      <c r="K52" s="132"/>
      <c r="L52" s="132" t="s">
        <v>1866</v>
      </c>
      <c r="M52" s="163">
        <v>0.33329999999999999</v>
      </c>
      <c r="N52" s="133">
        <v>8</v>
      </c>
      <c r="O52" s="133">
        <f>4+12+12</f>
        <v>28</v>
      </c>
      <c r="P52" s="139">
        <f t="shared" si="0"/>
        <v>57.994199999999999</v>
      </c>
      <c r="Q52" s="136">
        <f t="shared" si="1"/>
        <v>463.95359999999999</v>
      </c>
      <c r="R52" s="136">
        <f t="shared" si="2"/>
        <v>1623.8376000000001</v>
      </c>
      <c r="S52" s="136">
        <f t="shared" si="3"/>
        <v>2087.7912000000001</v>
      </c>
      <c r="T52" s="136">
        <f t="shared" si="4"/>
        <v>0.20879999999988286</v>
      </c>
    </row>
    <row r="53" spans="1:20" s="131" customFormat="1" ht="14.25">
      <c r="A53" s="149" t="s">
        <v>190</v>
      </c>
      <c r="B53" s="149">
        <v>124</v>
      </c>
      <c r="C53" s="149">
        <v>1</v>
      </c>
      <c r="D53" s="150" t="s">
        <v>928</v>
      </c>
      <c r="E53" s="146"/>
      <c r="F53" s="132"/>
      <c r="G53" s="132"/>
      <c r="H53" s="135">
        <v>41872</v>
      </c>
      <c r="I53" s="132"/>
      <c r="J53" s="133">
        <v>2829.24</v>
      </c>
      <c r="K53" s="132"/>
      <c r="L53" s="132" t="s">
        <v>1876</v>
      </c>
      <c r="M53" s="163">
        <v>0.1</v>
      </c>
      <c r="N53" s="133">
        <v>12</v>
      </c>
      <c r="O53" s="133">
        <f>4+12+12</f>
        <v>28</v>
      </c>
      <c r="P53" s="139">
        <f t="shared" si="0"/>
        <v>23.576999999999998</v>
      </c>
      <c r="Q53" s="136">
        <f t="shared" si="1"/>
        <v>282.92399999999998</v>
      </c>
      <c r="R53" s="136">
        <f t="shared" si="2"/>
        <v>660.15599999999995</v>
      </c>
      <c r="S53" s="136">
        <f t="shared" si="3"/>
        <v>943.07999999999993</v>
      </c>
      <c r="T53" s="136">
        <f t="shared" si="4"/>
        <v>1886.1599999999999</v>
      </c>
    </row>
    <row r="54" spans="1:20" s="131" customFormat="1" ht="14.25">
      <c r="A54" s="149" t="s">
        <v>190</v>
      </c>
      <c r="B54" s="149">
        <v>125</v>
      </c>
      <c r="C54" s="149">
        <v>1</v>
      </c>
      <c r="D54" s="150" t="s">
        <v>929</v>
      </c>
      <c r="E54" s="146"/>
      <c r="F54" s="132"/>
      <c r="G54" s="132"/>
      <c r="H54" s="135">
        <v>41872</v>
      </c>
      <c r="I54" s="132"/>
      <c r="J54" s="133">
        <v>500</v>
      </c>
      <c r="K54" s="132"/>
      <c r="L54" s="132" t="s">
        <v>1878</v>
      </c>
      <c r="M54" s="163">
        <v>0.1</v>
      </c>
      <c r="N54" s="133">
        <v>12</v>
      </c>
      <c r="O54" s="133">
        <f>4+12+12</f>
        <v>28</v>
      </c>
      <c r="P54" s="139">
        <f t="shared" si="0"/>
        <v>4.166666666666667</v>
      </c>
      <c r="Q54" s="136">
        <f t="shared" si="1"/>
        <v>50</v>
      </c>
      <c r="R54" s="136">
        <f t="shared" si="2"/>
        <v>116.66666666666667</v>
      </c>
      <c r="S54" s="136">
        <f t="shared" si="3"/>
        <v>166.66666666666669</v>
      </c>
      <c r="T54" s="136">
        <f t="shared" si="4"/>
        <v>333.33333333333331</v>
      </c>
    </row>
    <row r="55" spans="1:20" s="131" customFormat="1" ht="14.25">
      <c r="A55" s="149" t="s">
        <v>190</v>
      </c>
      <c r="B55" s="149">
        <v>128</v>
      </c>
      <c r="C55" s="149">
        <v>1</v>
      </c>
      <c r="D55" s="150" t="s">
        <v>930</v>
      </c>
      <c r="E55" s="146"/>
      <c r="F55" s="156" t="s">
        <v>931</v>
      </c>
      <c r="G55" s="156">
        <v>1367</v>
      </c>
      <c r="H55" s="135">
        <v>41759</v>
      </c>
      <c r="J55" s="139">
        <v>31996.74</v>
      </c>
      <c r="K55" s="138" t="s">
        <v>923</v>
      </c>
      <c r="L55" s="138" t="s">
        <v>1876</v>
      </c>
      <c r="M55" s="163">
        <v>0.1</v>
      </c>
      <c r="N55" s="133">
        <v>12</v>
      </c>
      <c r="O55" s="133">
        <f>8+12+12</f>
        <v>32</v>
      </c>
      <c r="P55" s="139">
        <f t="shared" si="0"/>
        <v>266.63950000000006</v>
      </c>
      <c r="Q55" s="136">
        <f t="shared" si="1"/>
        <v>3199.6740000000009</v>
      </c>
      <c r="R55" s="136">
        <f t="shared" si="2"/>
        <v>8532.4640000000018</v>
      </c>
      <c r="S55" s="136">
        <f t="shared" si="3"/>
        <v>11732.138000000003</v>
      </c>
      <c r="T55" s="136">
        <f t="shared" si="4"/>
        <v>20264.601999999999</v>
      </c>
    </row>
    <row r="56" spans="1:20" s="131" customFormat="1" ht="12.75" customHeight="1">
      <c r="A56" s="149" t="s">
        <v>190</v>
      </c>
      <c r="B56" s="149">
        <v>130</v>
      </c>
      <c r="C56" s="149">
        <v>1</v>
      </c>
      <c r="D56" s="150" t="s">
        <v>933</v>
      </c>
      <c r="E56" s="146" t="s">
        <v>934</v>
      </c>
      <c r="F56" s="132"/>
      <c r="G56" s="132"/>
      <c r="H56" s="135">
        <v>42040</v>
      </c>
      <c r="I56" s="132" t="s">
        <v>935</v>
      </c>
      <c r="J56" s="133">
        <v>348.99</v>
      </c>
      <c r="K56" s="132" t="s">
        <v>936</v>
      </c>
      <c r="L56" s="132" t="s">
        <v>1878</v>
      </c>
      <c r="M56" s="164">
        <v>0.1</v>
      </c>
      <c r="N56" s="157">
        <v>12</v>
      </c>
      <c r="O56" s="157">
        <f>10+12</f>
        <v>22</v>
      </c>
      <c r="P56" s="139">
        <f t="shared" si="0"/>
        <v>2.9082500000000002</v>
      </c>
      <c r="Q56" s="136">
        <f t="shared" si="1"/>
        <v>34.899000000000001</v>
      </c>
      <c r="R56" s="136">
        <f t="shared" si="2"/>
        <v>63.981500000000004</v>
      </c>
      <c r="S56" s="136">
        <f t="shared" si="3"/>
        <v>98.880500000000012</v>
      </c>
      <c r="T56" s="136">
        <f t="shared" si="4"/>
        <v>250.1095</v>
      </c>
    </row>
    <row r="57" spans="1:20" s="131" customFormat="1" ht="14.25">
      <c r="A57" s="149" t="s">
        <v>190</v>
      </c>
      <c r="B57" s="149">
        <v>131</v>
      </c>
      <c r="C57" s="149">
        <v>1</v>
      </c>
      <c r="D57" s="150" t="s">
        <v>933</v>
      </c>
      <c r="E57" s="146" t="s">
        <v>937</v>
      </c>
      <c r="F57" s="132"/>
      <c r="G57" s="132">
        <v>306</v>
      </c>
      <c r="H57" s="135">
        <v>42046</v>
      </c>
      <c r="I57" s="132" t="s">
        <v>938</v>
      </c>
      <c r="J57" s="133">
        <v>349</v>
      </c>
      <c r="K57" s="132" t="s">
        <v>936</v>
      </c>
      <c r="L57" s="132" t="s">
        <v>1878</v>
      </c>
      <c r="M57" s="164">
        <v>0.1</v>
      </c>
      <c r="N57" s="133">
        <v>12</v>
      </c>
      <c r="O57" s="133">
        <f>10+12</f>
        <v>22</v>
      </c>
      <c r="P57" s="139">
        <f t="shared" si="0"/>
        <v>2.9083333333333332</v>
      </c>
      <c r="Q57" s="136">
        <f t="shared" si="1"/>
        <v>34.9</v>
      </c>
      <c r="R57" s="136">
        <f t="shared" si="2"/>
        <v>63.983333333333334</v>
      </c>
      <c r="S57" s="136">
        <f t="shared" si="3"/>
        <v>98.883333333333326</v>
      </c>
      <c r="T57" s="136">
        <f t="shared" si="4"/>
        <v>250.11666666666667</v>
      </c>
    </row>
    <row r="58" spans="1:20" s="131" customFormat="1" ht="14.25">
      <c r="A58" s="149" t="s">
        <v>190</v>
      </c>
      <c r="B58" s="149">
        <v>132</v>
      </c>
      <c r="C58" s="149">
        <v>1</v>
      </c>
      <c r="D58" s="150" t="s">
        <v>939</v>
      </c>
      <c r="E58" s="146" t="s">
        <v>934</v>
      </c>
      <c r="F58" s="132"/>
      <c r="G58" s="132" t="s">
        <v>940</v>
      </c>
      <c r="H58" s="135">
        <v>42082</v>
      </c>
      <c r="I58" s="132" t="s">
        <v>941</v>
      </c>
      <c r="J58" s="133">
        <v>24360</v>
      </c>
      <c r="K58" s="132" t="s">
        <v>942</v>
      </c>
      <c r="L58" s="132" t="s">
        <v>1876</v>
      </c>
      <c r="M58" s="164">
        <v>0.1</v>
      </c>
      <c r="N58" s="133">
        <v>12</v>
      </c>
      <c r="O58" s="133">
        <f>9+12</f>
        <v>21</v>
      </c>
      <c r="P58" s="139">
        <f t="shared" si="0"/>
        <v>203</v>
      </c>
      <c r="Q58" s="136">
        <f t="shared" si="1"/>
        <v>2436</v>
      </c>
      <c r="R58" s="136">
        <f t="shared" si="2"/>
        <v>4263</v>
      </c>
      <c r="S58" s="136">
        <f t="shared" si="3"/>
        <v>6699</v>
      </c>
      <c r="T58" s="136">
        <f t="shared" si="4"/>
        <v>17661</v>
      </c>
    </row>
    <row r="59" spans="1:20" s="131" customFormat="1" ht="14.25">
      <c r="A59" s="149" t="s">
        <v>190</v>
      </c>
      <c r="B59" s="149">
        <v>133</v>
      </c>
      <c r="C59" s="149">
        <v>1</v>
      </c>
      <c r="D59" s="150" t="s">
        <v>943</v>
      </c>
      <c r="E59" s="146" t="s">
        <v>944</v>
      </c>
      <c r="F59" s="132"/>
      <c r="G59" s="132" t="s">
        <v>940</v>
      </c>
      <c r="H59" s="135">
        <v>42082</v>
      </c>
      <c r="I59" s="132" t="s">
        <v>941</v>
      </c>
      <c r="J59" s="133">
        <v>24360</v>
      </c>
      <c r="K59" s="132" t="s">
        <v>942</v>
      </c>
      <c r="L59" s="132" t="s">
        <v>1876</v>
      </c>
      <c r="M59" s="164">
        <v>0.1</v>
      </c>
      <c r="N59" s="133">
        <v>12</v>
      </c>
      <c r="O59" s="133">
        <v>21</v>
      </c>
      <c r="P59" s="139">
        <f t="shared" si="0"/>
        <v>203</v>
      </c>
      <c r="Q59" s="136">
        <f t="shared" si="1"/>
        <v>2436</v>
      </c>
      <c r="R59" s="136">
        <f t="shared" si="2"/>
        <v>4263</v>
      </c>
      <c r="S59" s="136">
        <f t="shared" si="3"/>
        <v>6699</v>
      </c>
      <c r="T59" s="136">
        <f t="shared" si="4"/>
        <v>17661</v>
      </c>
    </row>
    <row r="60" spans="1:20" s="131" customFormat="1" ht="14.25">
      <c r="A60" s="149" t="s">
        <v>190</v>
      </c>
      <c r="B60" s="149">
        <v>134</v>
      </c>
      <c r="C60" s="149">
        <v>1</v>
      </c>
      <c r="D60" s="150" t="s">
        <v>932</v>
      </c>
      <c r="E60" s="146" t="s">
        <v>945</v>
      </c>
      <c r="F60" s="135">
        <v>1377067</v>
      </c>
      <c r="G60" s="132">
        <v>761</v>
      </c>
      <c r="H60" s="135">
        <v>42423</v>
      </c>
      <c r="I60" s="132">
        <v>1728</v>
      </c>
      <c r="J60" s="133">
        <v>3439.16</v>
      </c>
      <c r="K60" s="132" t="s">
        <v>946</v>
      </c>
      <c r="L60" s="132" t="s">
        <v>1876</v>
      </c>
      <c r="M60" s="164">
        <v>0.1</v>
      </c>
      <c r="N60" s="133">
        <v>12</v>
      </c>
      <c r="O60" s="133">
        <f>10+12</f>
        <v>22</v>
      </c>
      <c r="P60" s="139">
        <f t="shared" si="0"/>
        <v>28.659666666666666</v>
      </c>
      <c r="Q60" s="136">
        <f t="shared" si="1"/>
        <v>343.916</v>
      </c>
      <c r="R60" s="136">
        <f t="shared" si="2"/>
        <v>630.51266666666663</v>
      </c>
      <c r="S60" s="136">
        <f t="shared" si="3"/>
        <v>974.42866666666669</v>
      </c>
      <c r="T60" s="136">
        <f t="shared" si="4"/>
        <v>2464.7313333333332</v>
      </c>
    </row>
    <row r="61" spans="1:20" s="131" customFormat="1" ht="14.25">
      <c r="A61" s="149" t="s">
        <v>190</v>
      </c>
      <c r="B61" s="149">
        <v>135</v>
      </c>
      <c r="C61" s="149">
        <v>1</v>
      </c>
      <c r="D61" s="150" t="s">
        <v>947</v>
      </c>
      <c r="E61" s="146" t="s">
        <v>948</v>
      </c>
      <c r="F61" s="158">
        <v>2615392</v>
      </c>
      <c r="G61" s="132"/>
      <c r="H61" s="135">
        <v>42885</v>
      </c>
      <c r="I61" s="132" t="s">
        <v>949</v>
      </c>
      <c r="J61" s="133">
        <v>266.8</v>
      </c>
      <c r="K61" s="132" t="s">
        <v>358</v>
      </c>
      <c r="L61" s="132" t="s">
        <v>1863</v>
      </c>
      <c r="M61" s="164">
        <v>0.1</v>
      </c>
      <c r="N61" s="133">
        <v>12</v>
      </c>
      <c r="O61" s="133">
        <v>0</v>
      </c>
      <c r="P61" s="139">
        <f t="shared" si="0"/>
        <v>2.2233333333333336</v>
      </c>
      <c r="Q61" s="136">
        <f t="shared" si="1"/>
        <v>26.680000000000003</v>
      </c>
      <c r="R61" s="136">
        <f t="shared" si="2"/>
        <v>0</v>
      </c>
      <c r="S61" s="136">
        <f t="shared" si="3"/>
        <v>26.680000000000003</v>
      </c>
      <c r="T61" s="136">
        <f t="shared" si="4"/>
        <v>240.12</v>
      </c>
    </row>
    <row r="62" spans="1:20" s="131" customFormat="1" ht="14.25">
      <c r="A62" s="149" t="s">
        <v>950</v>
      </c>
      <c r="B62" s="149">
        <v>136</v>
      </c>
      <c r="C62" s="149">
        <v>1</v>
      </c>
      <c r="D62" s="150" t="s">
        <v>947</v>
      </c>
      <c r="E62" s="146" t="s">
        <v>951</v>
      </c>
      <c r="F62" s="158">
        <v>2615392</v>
      </c>
      <c r="G62" s="132"/>
      <c r="H62" s="135">
        <v>42885</v>
      </c>
      <c r="I62" s="132" t="s">
        <v>949</v>
      </c>
      <c r="J62" s="133">
        <v>266.8</v>
      </c>
      <c r="K62" s="132" t="s">
        <v>358</v>
      </c>
      <c r="L62" s="132" t="s">
        <v>1863</v>
      </c>
      <c r="M62" s="164">
        <v>0.1</v>
      </c>
      <c r="N62" s="133">
        <v>12</v>
      </c>
      <c r="O62" s="133">
        <v>0</v>
      </c>
      <c r="P62" s="139">
        <f t="shared" si="0"/>
        <v>2.2233333333333336</v>
      </c>
      <c r="Q62" s="136">
        <f t="shared" si="1"/>
        <v>26.680000000000003</v>
      </c>
      <c r="R62" s="136">
        <f t="shared" si="2"/>
        <v>0</v>
      </c>
      <c r="S62" s="136">
        <f t="shared" si="3"/>
        <v>26.680000000000003</v>
      </c>
      <c r="T62" s="136">
        <f t="shared" si="4"/>
        <v>240.12</v>
      </c>
    </row>
    <row r="63" spans="1:20" s="131" customFormat="1" ht="14.25">
      <c r="A63" s="149"/>
      <c r="B63" s="149"/>
      <c r="C63" s="149"/>
      <c r="D63" s="150"/>
      <c r="E63" s="146"/>
      <c r="F63" s="135"/>
      <c r="G63" s="132"/>
      <c r="H63" s="135"/>
      <c r="I63" s="132"/>
      <c r="J63" s="133"/>
      <c r="K63" s="132"/>
      <c r="L63" s="132"/>
      <c r="M63" s="162"/>
      <c r="N63" s="132"/>
      <c r="O63" s="132"/>
      <c r="P63" s="139"/>
    </row>
    <row r="64" spans="1:20" s="131" customFormat="1" ht="14.25">
      <c r="A64" s="149"/>
      <c r="B64" s="149"/>
      <c r="C64" s="149"/>
      <c r="D64" s="150"/>
      <c r="E64" s="146"/>
      <c r="F64" s="135"/>
      <c r="G64" s="132"/>
      <c r="H64" s="135"/>
      <c r="I64" s="132"/>
      <c r="J64" s="133"/>
      <c r="K64" s="132"/>
      <c r="L64" s="132"/>
      <c r="M64" s="162"/>
      <c r="N64" s="132"/>
      <c r="O64" s="132"/>
      <c r="P64" s="139"/>
    </row>
    <row r="65" spans="1:20" s="131" customFormat="1" ht="15.75" thickBot="1">
      <c r="A65" s="149"/>
      <c r="B65" s="149"/>
      <c r="C65" s="149"/>
      <c r="D65" s="150"/>
      <c r="E65" s="146"/>
      <c r="F65" s="135"/>
      <c r="G65" s="132"/>
      <c r="H65" s="135"/>
      <c r="I65" s="132"/>
      <c r="J65" s="159">
        <f>SUM(J5:J64)</f>
        <v>702976.90999999968</v>
      </c>
      <c r="K65" s="132"/>
      <c r="L65" s="132"/>
      <c r="M65" s="162"/>
      <c r="N65" s="132"/>
      <c r="O65" s="132"/>
      <c r="P65" s="159">
        <f t="shared" ref="P65:R65" si="9">SUM(P5:P64)</f>
        <v>12959.839187833328</v>
      </c>
      <c r="Q65" s="159">
        <f t="shared" si="9"/>
        <v>35832.601258166673</v>
      </c>
      <c r="R65" s="159">
        <f t="shared" si="9"/>
        <v>540495.70008716639</v>
      </c>
      <c r="S65" s="159">
        <f t="shared" ref="S65" si="10">SUM(S5:S64)</f>
        <v>576328.30134533311</v>
      </c>
      <c r="T65" s="159">
        <f t="shared" ref="T65" si="11">SUM(T5:T64)</f>
        <v>126648.60865466666</v>
      </c>
    </row>
    <row r="66" spans="1:20" s="131" customFormat="1" ht="15" thickTop="1">
      <c r="A66" s="149"/>
      <c r="B66" s="149"/>
      <c r="C66" s="149"/>
      <c r="D66" s="150"/>
      <c r="E66" s="146"/>
      <c r="F66" s="135"/>
      <c r="G66" s="132"/>
      <c r="H66" s="135"/>
      <c r="I66" s="132"/>
      <c r="J66" s="133"/>
      <c r="K66" s="132"/>
      <c r="L66" s="132"/>
      <c r="M66" s="162"/>
      <c r="N66" s="132"/>
      <c r="O66" s="132"/>
      <c r="P66" s="139"/>
    </row>
    <row r="67" spans="1:20" s="131" customFormat="1" ht="14.25">
      <c r="A67" s="149"/>
      <c r="B67" s="149"/>
      <c r="C67" s="149"/>
      <c r="D67" s="150"/>
      <c r="E67" s="146"/>
      <c r="F67" s="135"/>
      <c r="G67" s="132"/>
      <c r="H67" s="135"/>
      <c r="I67" s="132"/>
      <c r="J67" s="133"/>
      <c r="K67" s="132"/>
      <c r="L67" s="132"/>
      <c r="M67" s="162"/>
      <c r="N67" s="132"/>
      <c r="O67" s="132"/>
      <c r="P67" s="139"/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43"/>
  <sheetViews>
    <sheetView zoomScale="67" workbookViewId="0">
      <selection activeCell="E148" sqref="E148"/>
    </sheetView>
  </sheetViews>
  <sheetFormatPr baseColWidth="10" defaultRowHeight="12.75"/>
  <cols>
    <col min="1" max="1" width="11.42578125" customWidth="1"/>
    <col min="2" max="3" width="11.7109375" customWidth="1"/>
    <col min="4" max="4" width="75.140625" customWidth="1"/>
    <col min="5" max="5" width="18.42578125" customWidth="1"/>
    <col min="6" max="6" width="11.42578125" customWidth="1"/>
    <col min="7" max="7" width="14.28515625" bestFit="1" customWidth="1"/>
    <col min="8" max="8" width="11.42578125" customWidth="1"/>
    <col min="9" max="9" width="10.42578125" customWidth="1"/>
    <col min="10" max="10" width="12.7109375" bestFit="1" customWidth="1"/>
    <col min="11" max="11" width="19.7109375" style="33" bestFit="1" customWidth="1"/>
    <col min="12" max="12" width="11.42578125" customWidth="1"/>
    <col min="13" max="13" width="52" customWidth="1"/>
    <col min="14" max="16" width="11.7109375" bestFit="1" customWidth="1"/>
    <col min="17" max="17" width="11.7109375" style="33" bestFit="1" customWidth="1"/>
    <col min="18" max="28" width="22.85546875" customWidth="1"/>
  </cols>
  <sheetData>
    <row r="1" spans="1:21">
      <c r="A1" s="234" t="s">
        <v>952</v>
      </c>
      <c r="B1" s="234"/>
      <c r="C1" s="234"/>
      <c r="D1" s="234"/>
      <c r="E1" s="22"/>
      <c r="F1" s="17"/>
      <c r="G1" s="3"/>
      <c r="H1" s="1"/>
      <c r="I1" s="1"/>
      <c r="J1" s="1"/>
      <c r="K1" s="34"/>
      <c r="L1" s="1"/>
      <c r="M1" s="1"/>
    </row>
    <row r="2" spans="1:21">
      <c r="A2" s="234" t="s">
        <v>36</v>
      </c>
      <c r="B2" s="234"/>
      <c r="C2" s="234"/>
      <c r="D2" s="234"/>
      <c r="E2" s="22"/>
      <c r="F2" s="17"/>
      <c r="G2" s="3"/>
      <c r="H2" s="1"/>
      <c r="I2" s="1"/>
      <c r="J2" s="1"/>
      <c r="K2" s="34"/>
      <c r="L2" s="1"/>
      <c r="M2" s="1"/>
    </row>
    <row r="3" spans="1:21">
      <c r="A3" s="234" t="s">
        <v>953</v>
      </c>
      <c r="B3" s="234"/>
      <c r="C3" s="234"/>
      <c r="D3" s="234"/>
      <c r="E3" s="22"/>
      <c r="F3" s="17"/>
      <c r="G3" s="3"/>
      <c r="H3" s="1"/>
      <c r="I3" s="1"/>
      <c r="J3" s="1"/>
      <c r="K3" s="34"/>
      <c r="L3" s="1"/>
      <c r="M3" s="1"/>
    </row>
    <row r="4" spans="1:21">
      <c r="A4" s="27"/>
      <c r="B4" s="27"/>
      <c r="C4" s="27"/>
      <c r="D4" s="27"/>
      <c r="E4" s="22"/>
      <c r="F4" s="17"/>
      <c r="G4" s="3"/>
      <c r="H4" s="1"/>
      <c r="I4" s="1"/>
      <c r="J4" s="1"/>
      <c r="K4" s="34"/>
      <c r="L4" s="1"/>
      <c r="M4" s="1"/>
    </row>
    <row r="5" spans="1:21" ht="38.25">
      <c r="A5" s="29" t="s">
        <v>92</v>
      </c>
      <c r="B5" s="29" t="s">
        <v>101</v>
      </c>
      <c r="C5" s="29" t="s">
        <v>91</v>
      </c>
      <c r="D5" s="29" t="s">
        <v>1858</v>
      </c>
      <c r="E5" s="8"/>
      <c r="F5" s="4" t="s">
        <v>441</v>
      </c>
      <c r="G5" s="10" t="s">
        <v>442</v>
      </c>
      <c r="J5" s="29" t="s">
        <v>1851</v>
      </c>
      <c r="K5" s="31" t="s">
        <v>1852</v>
      </c>
      <c r="M5" s="29" t="s">
        <v>1871</v>
      </c>
      <c r="N5" s="29" t="s">
        <v>1859</v>
      </c>
      <c r="O5" s="29" t="s">
        <v>1853</v>
      </c>
      <c r="P5" s="29" t="s">
        <v>1900</v>
      </c>
      <c r="Q5" s="31" t="s">
        <v>1854</v>
      </c>
      <c r="R5" s="29" t="s">
        <v>1855</v>
      </c>
      <c r="S5" s="29" t="s">
        <v>1898</v>
      </c>
      <c r="T5" s="29" t="s">
        <v>1856</v>
      </c>
      <c r="U5" s="29" t="s">
        <v>1857</v>
      </c>
    </row>
    <row r="6" spans="1:21" ht="22.5" hidden="1">
      <c r="A6" s="23" t="s">
        <v>92</v>
      </c>
      <c r="B6" s="23" t="s">
        <v>101</v>
      </c>
      <c r="C6" s="23" t="s">
        <v>91</v>
      </c>
      <c r="D6" s="23" t="s">
        <v>172</v>
      </c>
      <c r="E6" s="23" t="s">
        <v>844</v>
      </c>
      <c r="F6" s="11" t="s">
        <v>651</v>
      </c>
      <c r="G6" s="4" t="s">
        <v>441</v>
      </c>
      <c r="H6" s="24" t="s">
        <v>442</v>
      </c>
      <c r="I6" s="25" t="s">
        <v>435</v>
      </c>
      <c r="J6" s="24" t="s">
        <v>349</v>
      </c>
      <c r="K6" s="35" t="s">
        <v>437</v>
      </c>
      <c r="L6" s="24" t="s">
        <v>436</v>
      </c>
      <c r="M6" s="24"/>
    </row>
    <row r="7" spans="1:21">
      <c r="A7" s="27"/>
      <c r="B7" s="27"/>
      <c r="C7" s="27"/>
      <c r="D7" s="27"/>
      <c r="E7" s="27"/>
      <c r="F7" s="26"/>
      <c r="G7" s="4"/>
      <c r="H7" s="24"/>
      <c r="I7" s="25"/>
      <c r="J7" s="24"/>
      <c r="K7" s="35"/>
      <c r="L7" s="24"/>
      <c r="M7" s="24"/>
    </row>
    <row r="8" spans="1:21" s="42" customFormat="1" ht="15.75">
      <c r="A8" s="166"/>
      <c r="B8" s="166"/>
      <c r="C8" s="166"/>
      <c r="D8" s="166"/>
      <c r="E8" s="166"/>
      <c r="F8" s="52"/>
      <c r="G8" s="43"/>
      <c r="H8" s="44"/>
      <c r="I8" s="167"/>
      <c r="J8" s="44"/>
      <c r="K8" s="82"/>
      <c r="L8" s="44"/>
      <c r="M8" s="44"/>
      <c r="Q8" s="93"/>
    </row>
    <row r="9" spans="1:21" s="42" customFormat="1" ht="12.75" hidden="1" customHeight="1">
      <c r="A9" s="67" t="s">
        <v>954</v>
      </c>
      <c r="B9" s="67">
        <v>1</v>
      </c>
      <c r="C9" s="67">
        <v>1</v>
      </c>
      <c r="D9" s="68" t="s">
        <v>955</v>
      </c>
      <c r="E9" s="67"/>
      <c r="F9" s="65" t="s">
        <v>956</v>
      </c>
      <c r="G9" s="58"/>
      <c r="H9" s="58"/>
      <c r="I9" s="58"/>
      <c r="J9" s="58"/>
      <c r="K9" s="64"/>
      <c r="L9" s="58"/>
      <c r="M9" s="58"/>
      <c r="Q9" s="93"/>
    </row>
    <row r="10" spans="1:21" s="42" customFormat="1" ht="12.75" hidden="1" customHeight="1">
      <c r="A10" s="67" t="s">
        <v>954</v>
      </c>
      <c r="B10" s="67">
        <v>3</v>
      </c>
      <c r="C10" s="67">
        <v>2</v>
      </c>
      <c r="D10" s="68" t="s">
        <v>958</v>
      </c>
      <c r="E10" s="67"/>
      <c r="F10" s="65" t="s">
        <v>956</v>
      </c>
      <c r="G10" s="58"/>
      <c r="H10" s="58"/>
      <c r="I10" s="58"/>
      <c r="J10" s="58"/>
      <c r="K10" s="64"/>
      <c r="L10" s="58"/>
      <c r="M10" s="58"/>
      <c r="Q10" s="93"/>
    </row>
    <row r="11" spans="1:21" s="42" customFormat="1" ht="12.75" hidden="1" customHeight="1">
      <c r="A11" s="67" t="s">
        <v>954</v>
      </c>
      <c r="B11" s="67">
        <v>4</v>
      </c>
      <c r="C11" s="67">
        <v>1</v>
      </c>
      <c r="D11" s="68" t="s">
        <v>959</v>
      </c>
      <c r="E11" s="67"/>
      <c r="F11" s="65" t="s">
        <v>956</v>
      </c>
      <c r="G11" s="58"/>
      <c r="H11" s="58"/>
      <c r="I11" s="58"/>
      <c r="J11" s="58"/>
      <c r="K11" s="64"/>
      <c r="L11" s="58"/>
      <c r="M11" s="58"/>
      <c r="Q11" s="93"/>
    </row>
    <row r="12" spans="1:21" s="42" customFormat="1" ht="12.75" hidden="1" customHeight="1">
      <c r="A12" s="67" t="s">
        <v>954</v>
      </c>
      <c r="B12" s="67">
        <v>6</v>
      </c>
      <c r="C12" s="67">
        <v>1</v>
      </c>
      <c r="D12" s="68" t="s">
        <v>960</v>
      </c>
      <c r="E12" s="67"/>
      <c r="F12" s="65" t="s">
        <v>956</v>
      </c>
      <c r="G12" s="58"/>
      <c r="H12" s="58"/>
      <c r="I12" s="58"/>
      <c r="J12" s="58"/>
      <c r="K12" s="64"/>
      <c r="L12" s="58"/>
      <c r="M12" s="58"/>
      <c r="Q12" s="93"/>
    </row>
    <row r="13" spans="1:21" s="42" customFormat="1" ht="12.75" hidden="1" customHeight="1">
      <c r="A13" s="67" t="s">
        <v>954</v>
      </c>
      <c r="B13" s="67">
        <v>7</v>
      </c>
      <c r="C13" s="67">
        <v>1</v>
      </c>
      <c r="D13" s="103" t="s">
        <v>961</v>
      </c>
      <c r="E13" s="67"/>
      <c r="F13" s="65" t="s">
        <v>956</v>
      </c>
      <c r="G13" s="58"/>
      <c r="H13" s="58"/>
      <c r="I13" s="58"/>
      <c r="J13" s="58"/>
      <c r="K13" s="64"/>
      <c r="L13" s="58"/>
      <c r="M13" s="58"/>
      <c r="Q13" s="93"/>
    </row>
    <row r="14" spans="1:21" s="42" customFormat="1" ht="15">
      <c r="A14" s="67" t="s">
        <v>954</v>
      </c>
      <c r="B14" s="67">
        <v>9</v>
      </c>
      <c r="C14" s="67">
        <v>1</v>
      </c>
      <c r="D14" s="68" t="s">
        <v>962</v>
      </c>
      <c r="E14" s="67"/>
      <c r="F14" s="65" t="s">
        <v>963</v>
      </c>
      <c r="G14" s="59">
        <v>1428141</v>
      </c>
      <c r="H14" s="58">
        <v>2995</v>
      </c>
      <c r="I14" s="58">
        <v>66381</v>
      </c>
      <c r="J14" s="106">
        <v>38945</v>
      </c>
      <c r="K14" s="64">
        <v>540</v>
      </c>
      <c r="L14" s="58" t="s">
        <v>964</v>
      </c>
      <c r="M14" s="58" t="s">
        <v>1879</v>
      </c>
      <c r="N14" s="85">
        <v>10</v>
      </c>
      <c r="O14" s="93">
        <v>0</v>
      </c>
      <c r="P14" s="93">
        <f>12+12+12+12+12+12+12+12+12+12</f>
        <v>120</v>
      </c>
      <c r="Q14" s="93">
        <f>+K14/10/12</f>
        <v>4.5</v>
      </c>
      <c r="R14" s="125">
        <f>+Q14*O14</f>
        <v>0</v>
      </c>
      <c r="S14" s="125">
        <f>+Q14*P14</f>
        <v>540</v>
      </c>
      <c r="T14" s="125">
        <f>+S14+R14</f>
        <v>540</v>
      </c>
      <c r="U14" s="125">
        <f>+K14-T14</f>
        <v>0</v>
      </c>
    </row>
    <row r="15" spans="1:21" s="42" customFormat="1" ht="15">
      <c r="A15" s="67" t="s">
        <v>954</v>
      </c>
      <c r="B15" s="67">
        <v>12</v>
      </c>
      <c r="C15" s="67">
        <v>1</v>
      </c>
      <c r="D15" s="68" t="s">
        <v>965</v>
      </c>
      <c r="E15" s="67"/>
      <c r="F15" s="65" t="s">
        <v>963</v>
      </c>
      <c r="G15" s="59">
        <v>1420837</v>
      </c>
      <c r="H15" s="58">
        <v>2919</v>
      </c>
      <c r="I15" s="58" t="s">
        <v>966</v>
      </c>
      <c r="J15" s="106">
        <v>38806</v>
      </c>
      <c r="K15" s="64">
        <v>2380</v>
      </c>
      <c r="L15" s="58" t="s">
        <v>967</v>
      </c>
      <c r="M15" s="58" t="s">
        <v>1879</v>
      </c>
      <c r="N15" s="85">
        <v>10</v>
      </c>
      <c r="O15" s="93">
        <v>0</v>
      </c>
      <c r="P15" s="93">
        <f t="shared" ref="P15:P28" si="0">10*12</f>
        <v>120</v>
      </c>
      <c r="Q15" s="93">
        <f t="shared" ref="Q15:Q78" si="1">+K15/10/12</f>
        <v>19.833333333333332</v>
      </c>
      <c r="R15" s="125">
        <f t="shared" ref="R15:R78" si="2">+Q15*O15</f>
        <v>0</v>
      </c>
      <c r="S15" s="125">
        <f t="shared" ref="S15:S78" si="3">+Q15*P15</f>
        <v>2380</v>
      </c>
      <c r="T15" s="125">
        <f t="shared" ref="T15:T78" si="4">+S15+R15</f>
        <v>2380</v>
      </c>
      <c r="U15" s="125">
        <f t="shared" ref="U15:U78" si="5">+K15-T15</f>
        <v>0</v>
      </c>
    </row>
    <row r="16" spans="1:21" s="42" customFormat="1" ht="12.75" hidden="1" customHeight="1">
      <c r="A16" s="55" t="s">
        <v>954</v>
      </c>
      <c r="B16" s="55">
        <v>13</v>
      </c>
      <c r="C16" s="55">
        <v>1</v>
      </c>
      <c r="D16" s="49" t="s">
        <v>160</v>
      </c>
      <c r="E16" s="55"/>
      <c r="F16" s="65" t="s">
        <v>963</v>
      </c>
      <c r="G16" s="58"/>
      <c r="H16" s="58"/>
      <c r="I16" s="58"/>
      <c r="J16" s="85"/>
      <c r="K16" s="64"/>
      <c r="L16" s="58"/>
      <c r="M16" s="58"/>
      <c r="N16" s="85"/>
      <c r="O16" s="93"/>
      <c r="P16" s="93">
        <f t="shared" si="0"/>
        <v>120</v>
      </c>
      <c r="Q16" s="93">
        <f t="shared" si="1"/>
        <v>0</v>
      </c>
      <c r="R16" s="125">
        <f t="shared" si="2"/>
        <v>0</v>
      </c>
      <c r="S16" s="125">
        <f t="shared" si="3"/>
        <v>0</v>
      </c>
      <c r="T16" s="125">
        <f t="shared" si="4"/>
        <v>0</v>
      </c>
      <c r="U16" s="125">
        <f t="shared" si="5"/>
        <v>0</v>
      </c>
    </row>
    <row r="17" spans="1:21" s="42" customFormat="1" ht="12.75" hidden="1" customHeight="1">
      <c r="A17" s="67" t="s">
        <v>954</v>
      </c>
      <c r="B17" s="67">
        <v>18</v>
      </c>
      <c r="C17" s="67">
        <v>1</v>
      </c>
      <c r="D17" s="68" t="s">
        <v>160</v>
      </c>
      <c r="E17" s="67"/>
      <c r="F17" s="65" t="s">
        <v>963</v>
      </c>
      <c r="G17" s="58"/>
      <c r="H17" s="58"/>
      <c r="I17" s="58"/>
      <c r="J17" s="85"/>
      <c r="K17" s="64"/>
      <c r="L17" s="58"/>
      <c r="M17" s="58"/>
      <c r="N17" s="85"/>
      <c r="O17" s="93"/>
      <c r="P17" s="93">
        <f t="shared" si="0"/>
        <v>120</v>
      </c>
      <c r="Q17" s="93">
        <f t="shared" si="1"/>
        <v>0</v>
      </c>
      <c r="R17" s="125">
        <f t="shared" si="2"/>
        <v>0</v>
      </c>
      <c r="S17" s="125">
        <f t="shared" si="3"/>
        <v>0</v>
      </c>
      <c r="T17" s="125">
        <f t="shared" si="4"/>
        <v>0</v>
      </c>
      <c r="U17" s="125">
        <f t="shared" si="5"/>
        <v>0</v>
      </c>
    </row>
    <row r="18" spans="1:21" s="42" customFormat="1" ht="12.75" hidden="1" customHeight="1">
      <c r="A18" s="67" t="s">
        <v>954</v>
      </c>
      <c r="B18" s="67">
        <v>20</v>
      </c>
      <c r="C18" s="67">
        <v>1</v>
      </c>
      <c r="D18" s="68" t="s">
        <v>969</v>
      </c>
      <c r="E18" s="67"/>
      <c r="F18" s="65" t="s">
        <v>963</v>
      </c>
      <c r="G18" s="58"/>
      <c r="H18" s="58"/>
      <c r="I18" s="58"/>
      <c r="J18" s="85"/>
      <c r="K18" s="64"/>
      <c r="L18" s="58"/>
      <c r="M18" s="58"/>
      <c r="N18" s="85"/>
      <c r="O18" s="93"/>
      <c r="P18" s="93">
        <f t="shared" si="0"/>
        <v>120</v>
      </c>
      <c r="Q18" s="93">
        <f t="shared" si="1"/>
        <v>0</v>
      </c>
      <c r="R18" s="125">
        <f t="shared" si="2"/>
        <v>0</v>
      </c>
      <c r="S18" s="125">
        <f t="shared" si="3"/>
        <v>0</v>
      </c>
      <c r="T18" s="125">
        <f t="shared" si="4"/>
        <v>0</v>
      </c>
      <c r="U18" s="125">
        <f t="shared" si="5"/>
        <v>0</v>
      </c>
    </row>
    <row r="19" spans="1:21" s="42" customFormat="1" ht="15">
      <c r="A19" s="67" t="s">
        <v>954</v>
      </c>
      <c r="B19" s="67">
        <v>21</v>
      </c>
      <c r="C19" s="67">
        <v>1</v>
      </c>
      <c r="D19" s="68" t="s">
        <v>76</v>
      </c>
      <c r="E19" s="67"/>
      <c r="F19" s="65" t="s">
        <v>963</v>
      </c>
      <c r="G19" s="59">
        <v>1413532</v>
      </c>
      <c r="H19" s="58">
        <v>2869</v>
      </c>
      <c r="I19" s="58">
        <v>776</v>
      </c>
      <c r="J19" s="106">
        <v>38776</v>
      </c>
      <c r="K19" s="64">
        <v>522.41</v>
      </c>
      <c r="L19" s="58" t="s">
        <v>351</v>
      </c>
      <c r="M19" s="58" t="s">
        <v>1879</v>
      </c>
      <c r="N19" s="85">
        <v>10</v>
      </c>
      <c r="O19" s="93">
        <v>0</v>
      </c>
      <c r="P19" s="93">
        <f t="shared" si="0"/>
        <v>120</v>
      </c>
      <c r="Q19" s="93">
        <f t="shared" si="1"/>
        <v>4.3534166666666669</v>
      </c>
      <c r="R19" s="125">
        <f t="shared" si="2"/>
        <v>0</v>
      </c>
      <c r="S19" s="125">
        <f t="shared" si="3"/>
        <v>522.41000000000008</v>
      </c>
      <c r="T19" s="125">
        <f t="shared" si="4"/>
        <v>522.41000000000008</v>
      </c>
      <c r="U19" s="125">
        <f t="shared" si="5"/>
        <v>0</v>
      </c>
    </row>
    <row r="20" spans="1:21" s="42" customFormat="1" ht="12.75" hidden="1" customHeight="1">
      <c r="A20" s="67" t="s">
        <v>954</v>
      </c>
      <c r="B20" s="67">
        <v>22</v>
      </c>
      <c r="C20" s="67">
        <v>1</v>
      </c>
      <c r="D20" s="68" t="s">
        <v>970</v>
      </c>
      <c r="E20" s="67"/>
      <c r="F20" s="65" t="s">
        <v>963</v>
      </c>
      <c r="G20" s="58"/>
      <c r="H20" s="58"/>
      <c r="I20" s="58"/>
      <c r="J20" s="85"/>
      <c r="K20" s="64"/>
      <c r="L20" s="58"/>
      <c r="M20" s="58"/>
      <c r="N20" s="85"/>
      <c r="O20" s="93"/>
      <c r="P20" s="93">
        <f t="shared" si="0"/>
        <v>120</v>
      </c>
      <c r="Q20" s="93">
        <f t="shared" si="1"/>
        <v>0</v>
      </c>
      <c r="R20" s="125">
        <f t="shared" si="2"/>
        <v>0</v>
      </c>
      <c r="S20" s="125">
        <f t="shared" si="3"/>
        <v>0</v>
      </c>
      <c r="T20" s="125">
        <f t="shared" si="4"/>
        <v>0</v>
      </c>
      <c r="U20" s="125">
        <f t="shared" si="5"/>
        <v>0</v>
      </c>
    </row>
    <row r="21" spans="1:21" s="42" customFormat="1" ht="12.75" hidden="1" customHeight="1">
      <c r="A21" s="67" t="s">
        <v>954</v>
      </c>
      <c r="B21" s="67">
        <v>23</v>
      </c>
      <c r="C21" s="67">
        <v>1</v>
      </c>
      <c r="D21" s="68" t="s">
        <v>970</v>
      </c>
      <c r="E21" s="67"/>
      <c r="F21" s="65" t="s">
        <v>963</v>
      </c>
      <c r="G21" s="58"/>
      <c r="H21" s="58"/>
      <c r="I21" s="58"/>
      <c r="J21" s="85"/>
      <c r="K21" s="64"/>
      <c r="L21" s="58"/>
      <c r="M21" s="58"/>
      <c r="N21" s="85"/>
      <c r="O21" s="93"/>
      <c r="P21" s="93">
        <f t="shared" si="0"/>
        <v>120</v>
      </c>
      <c r="Q21" s="93">
        <f t="shared" si="1"/>
        <v>0</v>
      </c>
      <c r="R21" s="125">
        <f t="shared" si="2"/>
        <v>0</v>
      </c>
      <c r="S21" s="125">
        <f t="shared" si="3"/>
        <v>0</v>
      </c>
      <c r="T21" s="125">
        <f t="shared" si="4"/>
        <v>0</v>
      </c>
      <c r="U21" s="125">
        <f t="shared" si="5"/>
        <v>0</v>
      </c>
    </row>
    <row r="22" spans="1:21" s="42" customFormat="1" ht="12.75" hidden="1" customHeight="1">
      <c r="A22" s="67" t="s">
        <v>954</v>
      </c>
      <c r="B22" s="67">
        <v>24</v>
      </c>
      <c r="C22" s="67">
        <v>1</v>
      </c>
      <c r="D22" s="68" t="s">
        <v>971</v>
      </c>
      <c r="E22" s="67"/>
      <c r="F22" s="65" t="s">
        <v>963</v>
      </c>
      <c r="G22" s="58"/>
      <c r="H22" s="58"/>
      <c r="I22" s="58"/>
      <c r="J22" s="85"/>
      <c r="K22" s="64"/>
      <c r="L22" s="58"/>
      <c r="M22" s="58"/>
      <c r="N22" s="85"/>
      <c r="O22" s="93"/>
      <c r="P22" s="93">
        <f t="shared" si="0"/>
        <v>120</v>
      </c>
      <c r="Q22" s="93">
        <f t="shared" si="1"/>
        <v>0</v>
      </c>
      <c r="R22" s="125">
        <f t="shared" si="2"/>
        <v>0</v>
      </c>
      <c r="S22" s="125">
        <f t="shared" si="3"/>
        <v>0</v>
      </c>
      <c r="T22" s="125">
        <f t="shared" si="4"/>
        <v>0</v>
      </c>
      <c r="U22" s="125">
        <f t="shared" si="5"/>
        <v>0</v>
      </c>
    </row>
    <row r="23" spans="1:21" s="42" customFormat="1" ht="12.75" hidden="1" customHeight="1">
      <c r="A23" s="67" t="s">
        <v>954</v>
      </c>
      <c r="B23" s="67">
        <v>25</v>
      </c>
      <c r="C23" s="67">
        <v>1</v>
      </c>
      <c r="D23" s="68" t="s">
        <v>972</v>
      </c>
      <c r="E23" s="67"/>
      <c r="F23" s="65" t="s">
        <v>963</v>
      </c>
      <c r="G23" s="58"/>
      <c r="H23" s="58"/>
      <c r="I23" s="58"/>
      <c r="J23" s="85"/>
      <c r="K23" s="64"/>
      <c r="L23" s="58"/>
      <c r="M23" s="58"/>
      <c r="N23" s="85"/>
      <c r="O23" s="93"/>
      <c r="P23" s="93">
        <f t="shared" si="0"/>
        <v>120</v>
      </c>
      <c r="Q23" s="93">
        <f t="shared" si="1"/>
        <v>0</v>
      </c>
      <c r="R23" s="125">
        <f t="shared" si="2"/>
        <v>0</v>
      </c>
      <c r="S23" s="125">
        <f t="shared" si="3"/>
        <v>0</v>
      </c>
      <c r="T23" s="125">
        <f t="shared" si="4"/>
        <v>0</v>
      </c>
      <c r="U23" s="125">
        <f t="shared" si="5"/>
        <v>0</v>
      </c>
    </row>
    <row r="24" spans="1:21" s="42" customFormat="1" ht="12.75" hidden="1" customHeight="1">
      <c r="A24" s="67" t="s">
        <v>954</v>
      </c>
      <c r="B24" s="67">
        <v>26</v>
      </c>
      <c r="C24" s="67">
        <v>1</v>
      </c>
      <c r="D24" s="68" t="s">
        <v>973</v>
      </c>
      <c r="E24" s="67"/>
      <c r="F24" s="65" t="s">
        <v>963</v>
      </c>
      <c r="G24" s="58"/>
      <c r="H24" s="58"/>
      <c r="I24" s="58"/>
      <c r="J24" s="85"/>
      <c r="K24" s="64"/>
      <c r="L24" s="58"/>
      <c r="M24" s="58"/>
      <c r="N24" s="85"/>
      <c r="O24" s="93"/>
      <c r="P24" s="93">
        <f t="shared" si="0"/>
        <v>120</v>
      </c>
      <c r="Q24" s="93">
        <f t="shared" si="1"/>
        <v>0</v>
      </c>
      <c r="R24" s="125">
        <f t="shared" si="2"/>
        <v>0</v>
      </c>
      <c r="S24" s="125">
        <f t="shared" si="3"/>
        <v>0</v>
      </c>
      <c r="T24" s="125">
        <f t="shared" si="4"/>
        <v>0</v>
      </c>
      <c r="U24" s="125">
        <f t="shared" si="5"/>
        <v>0</v>
      </c>
    </row>
    <row r="25" spans="1:21" s="42" customFormat="1" ht="15">
      <c r="A25" s="67" t="s">
        <v>954</v>
      </c>
      <c r="B25" s="67">
        <v>30</v>
      </c>
      <c r="C25" s="67">
        <v>1</v>
      </c>
      <c r="D25" s="68" t="s">
        <v>974</v>
      </c>
      <c r="E25" s="55"/>
      <c r="F25" s="65" t="s">
        <v>963</v>
      </c>
      <c r="G25" s="57" t="s">
        <v>350</v>
      </c>
      <c r="H25" s="58">
        <v>3363</v>
      </c>
      <c r="I25" s="58" t="s">
        <v>975</v>
      </c>
      <c r="J25" s="106">
        <v>39022</v>
      </c>
      <c r="K25" s="64">
        <v>70.92</v>
      </c>
      <c r="L25" s="58" t="s">
        <v>352</v>
      </c>
      <c r="M25" s="58" t="s">
        <v>1879</v>
      </c>
      <c r="N25" s="85">
        <v>10</v>
      </c>
      <c r="O25" s="93">
        <v>0</v>
      </c>
      <c r="P25" s="93">
        <f t="shared" si="0"/>
        <v>120</v>
      </c>
      <c r="Q25" s="93">
        <f t="shared" si="1"/>
        <v>0.59100000000000008</v>
      </c>
      <c r="R25" s="125">
        <f t="shared" si="2"/>
        <v>0</v>
      </c>
      <c r="S25" s="125">
        <f t="shared" si="3"/>
        <v>70.920000000000016</v>
      </c>
      <c r="T25" s="125">
        <f t="shared" si="4"/>
        <v>70.920000000000016</v>
      </c>
      <c r="U25" s="125">
        <f t="shared" si="5"/>
        <v>0</v>
      </c>
    </row>
    <row r="26" spans="1:21" s="42" customFormat="1" ht="15">
      <c r="A26" s="67" t="s">
        <v>954</v>
      </c>
      <c r="B26" s="67">
        <v>33</v>
      </c>
      <c r="C26" s="67">
        <v>1</v>
      </c>
      <c r="D26" s="68" t="s">
        <v>976</v>
      </c>
      <c r="E26" s="67"/>
      <c r="F26" s="65" t="s">
        <v>963</v>
      </c>
      <c r="G26" s="58" t="s">
        <v>977</v>
      </c>
      <c r="H26" s="58">
        <v>3342</v>
      </c>
      <c r="I26" s="58">
        <v>40884</v>
      </c>
      <c r="J26" s="106">
        <v>39030</v>
      </c>
      <c r="K26" s="64">
        <v>207</v>
      </c>
      <c r="L26" s="58" t="s">
        <v>978</v>
      </c>
      <c r="M26" s="58" t="s">
        <v>1879</v>
      </c>
      <c r="N26" s="85">
        <v>10</v>
      </c>
      <c r="O26" s="93">
        <v>0</v>
      </c>
      <c r="P26" s="93">
        <f t="shared" si="0"/>
        <v>120</v>
      </c>
      <c r="Q26" s="93">
        <f t="shared" si="1"/>
        <v>1.7249999999999999</v>
      </c>
      <c r="R26" s="125">
        <f t="shared" si="2"/>
        <v>0</v>
      </c>
      <c r="S26" s="125">
        <f t="shared" si="3"/>
        <v>206.99999999999997</v>
      </c>
      <c r="T26" s="125">
        <f t="shared" si="4"/>
        <v>206.99999999999997</v>
      </c>
      <c r="U26" s="125">
        <f t="shared" si="5"/>
        <v>0</v>
      </c>
    </row>
    <row r="27" spans="1:21" s="42" customFormat="1" ht="15">
      <c r="A27" s="67" t="s">
        <v>954</v>
      </c>
      <c r="B27" s="67">
        <v>34</v>
      </c>
      <c r="C27" s="67">
        <v>1</v>
      </c>
      <c r="D27" s="68" t="s">
        <v>979</v>
      </c>
      <c r="E27" s="67"/>
      <c r="F27" s="65" t="s">
        <v>963</v>
      </c>
      <c r="G27" s="58" t="s">
        <v>980</v>
      </c>
      <c r="H27" s="58">
        <v>3342</v>
      </c>
      <c r="I27" s="58">
        <v>40884</v>
      </c>
      <c r="J27" s="106">
        <v>39030</v>
      </c>
      <c r="K27" s="64">
        <v>690</v>
      </c>
      <c r="L27" s="58" t="s">
        <v>978</v>
      </c>
      <c r="M27" s="58" t="s">
        <v>1879</v>
      </c>
      <c r="N27" s="85">
        <v>10</v>
      </c>
      <c r="O27" s="93">
        <v>0</v>
      </c>
      <c r="P27" s="93">
        <f t="shared" si="0"/>
        <v>120</v>
      </c>
      <c r="Q27" s="93">
        <f t="shared" si="1"/>
        <v>5.75</v>
      </c>
      <c r="R27" s="125">
        <f t="shared" si="2"/>
        <v>0</v>
      </c>
      <c r="S27" s="125">
        <f t="shared" si="3"/>
        <v>690</v>
      </c>
      <c r="T27" s="125">
        <f t="shared" si="4"/>
        <v>690</v>
      </c>
      <c r="U27" s="125">
        <f t="shared" si="5"/>
        <v>0</v>
      </c>
    </row>
    <row r="28" spans="1:21" s="42" customFormat="1" ht="15">
      <c r="A28" s="67" t="s">
        <v>954</v>
      </c>
      <c r="B28" s="67">
        <v>35</v>
      </c>
      <c r="C28" s="67">
        <v>1</v>
      </c>
      <c r="D28" s="68" t="s">
        <v>981</v>
      </c>
      <c r="E28" s="67" t="s">
        <v>982</v>
      </c>
      <c r="F28" s="65" t="s">
        <v>968</v>
      </c>
      <c r="G28" s="59">
        <v>1150616</v>
      </c>
      <c r="H28" s="58">
        <v>3814</v>
      </c>
      <c r="I28" s="58">
        <v>3981</v>
      </c>
      <c r="J28" s="106">
        <v>39324</v>
      </c>
      <c r="K28" s="64">
        <v>1290</v>
      </c>
      <c r="L28" s="58" t="s">
        <v>983</v>
      </c>
      <c r="M28" s="58" t="s">
        <v>1874</v>
      </c>
      <c r="N28" s="85">
        <v>10</v>
      </c>
      <c r="O28" s="93">
        <v>0</v>
      </c>
      <c r="P28" s="93">
        <f t="shared" si="0"/>
        <v>120</v>
      </c>
      <c r="Q28" s="93">
        <f t="shared" si="1"/>
        <v>10.75</v>
      </c>
      <c r="R28" s="125">
        <f t="shared" si="2"/>
        <v>0</v>
      </c>
      <c r="S28" s="125">
        <f t="shared" si="3"/>
        <v>1290</v>
      </c>
      <c r="T28" s="125">
        <f t="shared" si="4"/>
        <v>1290</v>
      </c>
      <c r="U28" s="125">
        <f t="shared" si="5"/>
        <v>0</v>
      </c>
    </row>
    <row r="29" spans="1:21" s="42" customFormat="1" ht="12.75" hidden="1" customHeight="1">
      <c r="A29" s="67" t="s">
        <v>954</v>
      </c>
      <c r="B29" s="67">
        <v>36</v>
      </c>
      <c r="C29" s="67">
        <v>1</v>
      </c>
      <c r="D29" s="68" t="s">
        <v>189</v>
      </c>
      <c r="E29" s="67"/>
      <c r="F29" s="65" t="s">
        <v>963</v>
      </c>
      <c r="G29" s="58"/>
      <c r="H29" s="58"/>
      <c r="I29" s="58"/>
      <c r="J29" s="106"/>
      <c r="K29" s="93"/>
      <c r="L29" s="58"/>
      <c r="M29" s="58"/>
      <c r="N29" s="85"/>
      <c r="O29" s="93"/>
      <c r="P29" s="93"/>
      <c r="Q29" s="93">
        <f t="shared" si="1"/>
        <v>0</v>
      </c>
      <c r="R29" s="125">
        <f t="shared" si="2"/>
        <v>0</v>
      </c>
      <c r="S29" s="125">
        <f t="shared" si="3"/>
        <v>0</v>
      </c>
      <c r="T29" s="125">
        <f t="shared" si="4"/>
        <v>0</v>
      </c>
      <c r="U29" s="125">
        <f t="shared" si="5"/>
        <v>0</v>
      </c>
    </row>
    <row r="30" spans="1:21" s="42" customFormat="1" ht="12.75" hidden="1" customHeight="1">
      <c r="A30" s="67" t="s">
        <v>954</v>
      </c>
      <c r="B30" s="67">
        <v>37</v>
      </c>
      <c r="C30" s="67">
        <v>1</v>
      </c>
      <c r="D30" s="68" t="s">
        <v>95</v>
      </c>
      <c r="E30" s="67"/>
      <c r="F30" s="65" t="s">
        <v>963</v>
      </c>
      <c r="G30" s="59"/>
      <c r="H30" s="58"/>
      <c r="I30" s="58"/>
      <c r="J30" s="106"/>
      <c r="K30" s="64"/>
      <c r="L30" s="58"/>
      <c r="M30" s="58"/>
      <c r="N30" s="85"/>
      <c r="O30" s="93"/>
      <c r="P30" s="93"/>
      <c r="Q30" s="93">
        <f t="shared" si="1"/>
        <v>0</v>
      </c>
      <c r="R30" s="125">
        <f t="shared" si="2"/>
        <v>0</v>
      </c>
      <c r="S30" s="125">
        <f t="shared" si="3"/>
        <v>0</v>
      </c>
      <c r="T30" s="125">
        <f t="shared" si="4"/>
        <v>0</v>
      </c>
      <c r="U30" s="125">
        <f t="shared" si="5"/>
        <v>0</v>
      </c>
    </row>
    <row r="31" spans="1:21" s="42" customFormat="1" ht="12.75" hidden="1" customHeight="1">
      <c r="A31" s="67" t="s">
        <v>954</v>
      </c>
      <c r="B31" s="67">
        <v>38</v>
      </c>
      <c r="C31" s="67">
        <v>1</v>
      </c>
      <c r="D31" s="68" t="s">
        <v>73</v>
      </c>
      <c r="E31" s="67"/>
      <c r="F31" s="65" t="s">
        <v>963</v>
      </c>
      <c r="G31" s="58"/>
      <c r="H31" s="58"/>
      <c r="I31" s="58"/>
      <c r="J31" s="85"/>
      <c r="K31" s="64"/>
      <c r="L31" s="58"/>
      <c r="M31" s="58"/>
      <c r="N31" s="85"/>
      <c r="O31" s="93"/>
      <c r="P31" s="93"/>
      <c r="Q31" s="93">
        <f t="shared" si="1"/>
        <v>0</v>
      </c>
      <c r="R31" s="125">
        <f t="shared" si="2"/>
        <v>0</v>
      </c>
      <c r="S31" s="125">
        <f t="shared" si="3"/>
        <v>0</v>
      </c>
      <c r="T31" s="125">
        <f t="shared" si="4"/>
        <v>0</v>
      </c>
      <c r="U31" s="125">
        <f t="shared" si="5"/>
        <v>0</v>
      </c>
    </row>
    <row r="32" spans="1:21" s="42" customFormat="1" ht="12.75" hidden="1" customHeight="1">
      <c r="A32" s="67" t="s">
        <v>954</v>
      </c>
      <c r="B32" s="67">
        <v>39</v>
      </c>
      <c r="C32" s="67">
        <v>1</v>
      </c>
      <c r="D32" s="68" t="s">
        <v>94</v>
      </c>
      <c r="E32" s="67"/>
      <c r="F32" s="65" t="s">
        <v>984</v>
      </c>
      <c r="G32" s="58"/>
      <c r="H32" s="58"/>
      <c r="I32" s="58"/>
      <c r="J32" s="85"/>
      <c r="K32" s="64"/>
      <c r="L32" s="58"/>
      <c r="M32" s="58"/>
      <c r="N32" s="85"/>
      <c r="O32" s="93"/>
      <c r="P32" s="93"/>
      <c r="Q32" s="93">
        <f t="shared" si="1"/>
        <v>0</v>
      </c>
      <c r="R32" s="125">
        <f t="shared" si="2"/>
        <v>0</v>
      </c>
      <c r="S32" s="125">
        <f t="shared" si="3"/>
        <v>0</v>
      </c>
      <c r="T32" s="125">
        <f t="shared" si="4"/>
        <v>0</v>
      </c>
      <c r="U32" s="125">
        <f t="shared" si="5"/>
        <v>0</v>
      </c>
    </row>
    <row r="33" spans="1:21" s="42" customFormat="1" ht="12.75" hidden="1" customHeight="1">
      <c r="A33" s="67" t="s">
        <v>954</v>
      </c>
      <c r="B33" s="67">
        <v>40</v>
      </c>
      <c r="C33" s="67">
        <v>1</v>
      </c>
      <c r="D33" s="68" t="s">
        <v>985</v>
      </c>
      <c r="E33" s="67"/>
      <c r="F33" s="65" t="s">
        <v>963</v>
      </c>
      <c r="G33" s="58"/>
      <c r="H33" s="58"/>
      <c r="I33" s="58"/>
      <c r="J33" s="85"/>
      <c r="K33" s="64"/>
      <c r="L33" s="58"/>
      <c r="M33" s="58"/>
      <c r="N33" s="85"/>
      <c r="O33" s="93"/>
      <c r="P33" s="93"/>
      <c r="Q33" s="93">
        <f t="shared" si="1"/>
        <v>0</v>
      </c>
      <c r="R33" s="125">
        <f t="shared" si="2"/>
        <v>0</v>
      </c>
      <c r="S33" s="125">
        <f t="shared" si="3"/>
        <v>0</v>
      </c>
      <c r="T33" s="125">
        <f t="shared" si="4"/>
        <v>0</v>
      </c>
      <c r="U33" s="125">
        <f t="shared" si="5"/>
        <v>0</v>
      </c>
    </row>
    <row r="34" spans="1:21" s="42" customFormat="1" ht="12.75" hidden="1" customHeight="1">
      <c r="A34" s="67" t="s">
        <v>954</v>
      </c>
      <c r="B34" s="67">
        <v>42</v>
      </c>
      <c r="C34" s="67">
        <v>1</v>
      </c>
      <c r="D34" s="68" t="s">
        <v>97</v>
      </c>
      <c r="E34" s="67"/>
      <c r="F34" s="65" t="s">
        <v>963</v>
      </c>
      <c r="G34" s="58"/>
      <c r="H34" s="58"/>
      <c r="I34" s="58"/>
      <c r="J34" s="85"/>
      <c r="K34" s="64"/>
      <c r="L34" s="58"/>
      <c r="M34" s="58"/>
      <c r="N34" s="85"/>
      <c r="O34" s="93"/>
      <c r="P34" s="93"/>
      <c r="Q34" s="93">
        <f t="shared" si="1"/>
        <v>0</v>
      </c>
      <c r="R34" s="125">
        <f t="shared" si="2"/>
        <v>0</v>
      </c>
      <c r="S34" s="125">
        <f t="shared" si="3"/>
        <v>0</v>
      </c>
      <c r="T34" s="125">
        <f t="shared" si="4"/>
        <v>0</v>
      </c>
      <c r="U34" s="125">
        <f t="shared" si="5"/>
        <v>0</v>
      </c>
    </row>
    <row r="35" spans="1:21" s="42" customFormat="1" ht="12.75" hidden="1" customHeight="1">
      <c r="A35" s="67" t="s">
        <v>954</v>
      </c>
      <c r="B35" s="67">
        <v>44</v>
      </c>
      <c r="C35" s="67">
        <v>1</v>
      </c>
      <c r="D35" s="68" t="s">
        <v>73</v>
      </c>
      <c r="E35" s="67"/>
      <c r="F35" s="65" t="s">
        <v>963</v>
      </c>
      <c r="G35" s="58"/>
      <c r="H35" s="58"/>
      <c r="I35" s="58"/>
      <c r="J35" s="85"/>
      <c r="K35" s="64"/>
      <c r="L35" s="58"/>
      <c r="M35" s="58"/>
      <c r="N35" s="85"/>
      <c r="O35" s="93"/>
      <c r="P35" s="93"/>
      <c r="Q35" s="93">
        <f t="shared" si="1"/>
        <v>0</v>
      </c>
      <c r="R35" s="125">
        <f t="shared" si="2"/>
        <v>0</v>
      </c>
      <c r="S35" s="125">
        <f t="shared" si="3"/>
        <v>0</v>
      </c>
      <c r="T35" s="125">
        <f t="shared" si="4"/>
        <v>0</v>
      </c>
      <c r="U35" s="125">
        <f t="shared" si="5"/>
        <v>0</v>
      </c>
    </row>
    <row r="36" spans="1:21" s="42" customFormat="1" ht="12.75" hidden="1" customHeight="1">
      <c r="A36" s="67" t="s">
        <v>954</v>
      </c>
      <c r="B36" s="67">
        <v>48</v>
      </c>
      <c r="C36" s="67">
        <v>1</v>
      </c>
      <c r="D36" s="68" t="s">
        <v>986</v>
      </c>
      <c r="E36" s="67"/>
      <c r="F36" s="65" t="s">
        <v>963</v>
      </c>
      <c r="G36" s="58"/>
      <c r="H36" s="58"/>
      <c r="I36" s="58"/>
      <c r="J36" s="85"/>
      <c r="K36" s="64"/>
      <c r="L36" s="58"/>
      <c r="M36" s="58"/>
      <c r="N36" s="85"/>
      <c r="O36" s="93"/>
      <c r="P36" s="93"/>
      <c r="Q36" s="93">
        <f t="shared" si="1"/>
        <v>0</v>
      </c>
      <c r="R36" s="125">
        <f t="shared" si="2"/>
        <v>0</v>
      </c>
      <c r="S36" s="125">
        <f t="shared" si="3"/>
        <v>0</v>
      </c>
      <c r="T36" s="125">
        <f t="shared" si="4"/>
        <v>0</v>
      </c>
      <c r="U36" s="125">
        <f t="shared" si="5"/>
        <v>0</v>
      </c>
    </row>
    <row r="37" spans="1:21" s="42" customFormat="1" ht="12.75" hidden="1" customHeight="1">
      <c r="A37" s="67" t="s">
        <v>954</v>
      </c>
      <c r="B37" s="67">
        <v>49</v>
      </c>
      <c r="C37" s="67">
        <v>1</v>
      </c>
      <c r="D37" s="68" t="s">
        <v>986</v>
      </c>
      <c r="E37" s="67"/>
      <c r="F37" s="65" t="s">
        <v>963</v>
      </c>
      <c r="G37" s="58"/>
      <c r="H37" s="58"/>
      <c r="I37" s="58"/>
      <c r="J37" s="85"/>
      <c r="K37" s="64"/>
      <c r="L37" s="58"/>
      <c r="M37" s="58"/>
      <c r="N37" s="85"/>
      <c r="O37" s="93"/>
      <c r="P37" s="93"/>
      <c r="Q37" s="93">
        <f t="shared" si="1"/>
        <v>0</v>
      </c>
      <c r="R37" s="125">
        <f t="shared" si="2"/>
        <v>0</v>
      </c>
      <c r="S37" s="125">
        <f t="shared" si="3"/>
        <v>0</v>
      </c>
      <c r="T37" s="125">
        <f t="shared" si="4"/>
        <v>0</v>
      </c>
      <c r="U37" s="125">
        <f t="shared" si="5"/>
        <v>0</v>
      </c>
    </row>
    <row r="38" spans="1:21" s="42" customFormat="1" ht="12.75" hidden="1" customHeight="1">
      <c r="A38" s="67" t="s">
        <v>954</v>
      </c>
      <c r="B38" s="67">
        <v>50</v>
      </c>
      <c r="C38" s="67">
        <v>1</v>
      </c>
      <c r="D38" s="68" t="s">
        <v>986</v>
      </c>
      <c r="E38" s="67"/>
      <c r="F38" s="65" t="s">
        <v>963</v>
      </c>
      <c r="G38" s="58"/>
      <c r="H38" s="58"/>
      <c r="I38" s="58"/>
      <c r="J38" s="85"/>
      <c r="K38" s="64"/>
      <c r="L38" s="58"/>
      <c r="M38" s="58"/>
      <c r="N38" s="85"/>
      <c r="O38" s="93"/>
      <c r="P38" s="93"/>
      <c r="Q38" s="93">
        <f t="shared" si="1"/>
        <v>0</v>
      </c>
      <c r="R38" s="125">
        <f t="shared" si="2"/>
        <v>0</v>
      </c>
      <c r="S38" s="125">
        <f t="shared" si="3"/>
        <v>0</v>
      </c>
      <c r="T38" s="125">
        <f t="shared" si="4"/>
        <v>0</v>
      </c>
      <c r="U38" s="125">
        <f t="shared" si="5"/>
        <v>0</v>
      </c>
    </row>
    <row r="39" spans="1:21" s="42" customFormat="1" ht="12.75" hidden="1" customHeight="1">
      <c r="A39" s="67" t="s">
        <v>954</v>
      </c>
      <c r="B39" s="67">
        <v>51</v>
      </c>
      <c r="C39" s="67">
        <v>1</v>
      </c>
      <c r="D39" s="68" t="s">
        <v>986</v>
      </c>
      <c r="E39" s="67"/>
      <c r="F39" s="65" t="s">
        <v>963</v>
      </c>
      <c r="G39" s="58"/>
      <c r="H39" s="58"/>
      <c r="I39" s="58"/>
      <c r="J39" s="85"/>
      <c r="K39" s="64"/>
      <c r="L39" s="58"/>
      <c r="M39" s="58"/>
      <c r="N39" s="85"/>
      <c r="O39" s="93"/>
      <c r="P39" s="93"/>
      <c r="Q39" s="93">
        <f t="shared" si="1"/>
        <v>0</v>
      </c>
      <c r="R39" s="125">
        <f t="shared" si="2"/>
        <v>0</v>
      </c>
      <c r="S39" s="125">
        <f t="shared" si="3"/>
        <v>0</v>
      </c>
      <c r="T39" s="125">
        <f t="shared" si="4"/>
        <v>0</v>
      </c>
      <c r="U39" s="125">
        <f t="shared" si="5"/>
        <v>0</v>
      </c>
    </row>
    <row r="40" spans="1:21" s="42" customFormat="1" ht="12.75" hidden="1" customHeight="1">
      <c r="A40" s="67" t="s">
        <v>954</v>
      </c>
      <c r="B40" s="67">
        <v>52</v>
      </c>
      <c r="C40" s="67">
        <v>1</v>
      </c>
      <c r="D40" s="68" t="s">
        <v>986</v>
      </c>
      <c r="E40" s="67"/>
      <c r="F40" s="65" t="s">
        <v>963</v>
      </c>
      <c r="G40" s="58"/>
      <c r="H40" s="58"/>
      <c r="I40" s="58"/>
      <c r="J40" s="85"/>
      <c r="K40" s="64"/>
      <c r="L40" s="58"/>
      <c r="M40" s="58"/>
      <c r="N40" s="85"/>
      <c r="O40" s="93"/>
      <c r="P40" s="93"/>
      <c r="Q40" s="93">
        <f t="shared" si="1"/>
        <v>0</v>
      </c>
      <c r="R40" s="125">
        <f t="shared" si="2"/>
        <v>0</v>
      </c>
      <c r="S40" s="125">
        <f t="shared" si="3"/>
        <v>0</v>
      </c>
      <c r="T40" s="125">
        <f t="shared" si="4"/>
        <v>0</v>
      </c>
      <c r="U40" s="125">
        <f t="shared" si="5"/>
        <v>0</v>
      </c>
    </row>
    <row r="41" spans="1:21" s="42" customFormat="1" ht="12.75" hidden="1" customHeight="1">
      <c r="A41" s="67" t="s">
        <v>954</v>
      </c>
      <c r="B41" s="67">
        <v>53</v>
      </c>
      <c r="C41" s="67">
        <v>1</v>
      </c>
      <c r="D41" s="68" t="s">
        <v>986</v>
      </c>
      <c r="E41" s="67"/>
      <c r="F41" s="65" t="s">
        <v>963</v>
      </c>
      <c r="G41" s="58"/>
      <c r="H41" s="58"/>
      <c r="I41" s="58"/>
      <c r="J41" s="85"/>
      <c r="K41" s="64"/>
      <c r="L41" s="58"/>
      <c r="M41" s="58"/>
      <c r="N41" s="85"/>
      <c r="O41" s="93"/>
      <c r="P41" s="93"/>
      <c r="Q41" s="93">
        <f t="shared" si="1"/>
        <v>0</v>
      </c>
      <c r="R41" s="125">
        <f t="shared" si="2"/>
        <v>0</v>
      </c>
      <c r="S41" s="125">
        <f t="shared" si="3"/>
        <v>0</v>
      </c>
      <c r="T41" s="125">
        <f t="shared" si="4"/>
        <v>0</v>
      </c>
      <c r="U41" s="125">
        <f t="shared" si="5"/>
        <v>0</v>
      </c>
    </row>
    <row r="42" spans="1:21" s="42" customFormat="1" ht="12.75" hidden="1" customHeight="1">
      <c r="A42" s="67" t="s">
        <v>954</v>
      </c>
      <c r="B42" s="67">
        <v>55</v>
      </c>
      <c r="C42" s="67">
        <v>1</v>
      </c>
      <c r="D42" s="68" t="s">
        <v>986</v>
      </c>
      <c r="E42" s="67"/>
      <c r="F42" s="65" t="s">
        <v>963</v>
      </c>
      <c r="G42" s="58"/>
      <c r="H42" s="58"/>
      <c r="I42" s="58"/>
      <c r="J42" s="85"/>
      <c r="K42" s="64"/>
      <c r="L42" s="58"/>
      <c r="M42" s="58"/>
      <c r="N42" s="85"/>
      <c r="O42" s="93"/>
      <c r="P42" s="93"/>
      <c r="Q42" s="93">
        <f t="shared" si="1"/>
        <v>0</v>
      </c>
      <c r="R42" s="125">
        <f t="shared" si="2"/>
        <v>0</v>
      </c>
      <c r="S42" s="125">
        <f t="shared" si="3"/>
        <v>0</v>
      </c>
      <c r="T42" s="125">
        <f t="shared" si="4"/>
        <v>0</v>
      </c>
      <c r="U42" s="125">
        <f t="shared" si="5"/>
        <v>0</v>
      </c>
    </row>
    <row r="43" spans="1:21" s="42" customFormat="1" ht="12.75" hidden="1" customHeight="1">
      <c r="A43" s="67" t="s">
        <v>954</v>
      </c>
      <c r="B43" s="67">
        <v>56</v>
      </c>
      <c r="C43" s="67">
        <v>1</v>
      </c>
      <c r="D43" s="68" t="s">
        <v>986</v>
      </c>
      <c r="E43" s="67"/>
      <c r="F43" s="65" t="s">
        <v>963</v>
      </c>
      <c r="G43" s="58"/>
      <c r="H43" s="58"/>
      <c r="I43" s="58"/>
      <c r="J43" s="85"/>
      <c r="K43" s="64"/>
      <c r="L43" s="58"/>
      <c r="M43" s="58"/>
      <c r="N43" s="85"/>
      <c r="O43" s="93"/>
      <c r="P43" s="93"/>
      <c r="Q43" s="93">
        <f t="shared" si="1"/>
        <v>0</v>
      </c>
      <c r="R43" s="125">
        <f t="shared" si="2"/>
        <v>0</v>
      </c>
      <c r="S43" s="125">
        <f t="shared" si="3"/>
        <v>0</v>
      </c>
      <c r="T43" s="125">
        <f t="shared" si="4"/>
        <v>0</v>
      </c>
      <c r="U43" s="125">
        <f t="shared" si="5"/>
        <v>0</v>
      </c>
    </row>
    <row r="44" spans="1:21" s="42" customFormat="1" ht="12.75" hidden="1" customHeight="1">
      <c r="A44" s="67" t="s">
        <v>954</v>
      </c>
      <c r="B44" s="67">
        <v>57</v>
      </c>
      <c r="C44" s="67">
        <v>1</v>
      </c>
      <c r="D44" s="68" t="s">
        <v>986</v>
      </c>
      <c r="E44" s="67"/>
      <c r="F44" s="65" t="s">
        <v>963</v>
      </c>
      <c r="G44" s="58"/>
      <c r="H44" s="58"/>
      <c r="I44" s="58"/>
      <c r="J44" s="85"/>
      <c r="K44" s="64"/>
      <c r="L44" s="58"/>
      <c r="M44" s="58"/>
      <c r="N44" s="85"/>
      <c r="O44" s="93"/>
      <c r="P44" s="93"/>
      <c r="Q44" s="93">
        <f t="shared" si="1"/>
        <v>0</v>
      </c>
      <c r="R44" s="125">
        <f t="shared" si="2"/>
        <v>0</v>
      </c>
      <c r="S44" s="125">
        <f t="shared" si="3"/>
        <v>0</v>
      </c>
      <c r="T44" s="125">
        <f t="shared" si="4"/>
        <v>0</v>
      </c>
      <c r="U44" s="125">
        <f t="shared" si="5"/>
        <v>0</v>
      </c>
    </row>
    <row r="45" spans="1:21" s="42" customFormat="1" ht="12.75" hidden="1" customHeight="1">
      <c r="A45" s="67" t="s">
        <v>954</v>
      </c>
      <c r="B45" s="67">
        <v>58</v>
      </c>
      <c r="C45" s="67">
        <v>1</v>
      </c>
      <c r="D45" s="68" t="s">
        <v>74</v>
      </c>
      <c r="E45" s="67"/>
      <c r="F45" s="65" t="s">
        <v>963</v>
      </c>
      <c r="G45" s="58"/>
      <c r="H45" s="58"/>
      <c r="I45" s="58"/>
      <c r="J45" s="85"/>
      <c r="K45" s="64"/>
      <c r="L45" s="58"/>
      <c r="M45" s="58"/>
      <c r="N45" s="85"/>
      <c r="O45" s="93"/>
      <c r="P45" s="93"/>
      <c r="Q45" s="93">
        <f t="shared" si="1"/>
        <v>0</v>
      </c>
      <c r="R45" s="125">
        <f t="shared" si="2"/>
        <v>0</v>
      </c>
      <c r="S45" s="125">
        <f t="shared" si="3"/>
        <v>0</v>
      </c>
      <c r="T45" s="125">
        <f t="shared" si="4"/>
        <v>0</v>
      </c>
      <c r="U45" s="125">
        <f t="shared" si="5"/>
        <v>0</v>
      </c>
    </row>
    <row r="46" spans="1:21" s="42" customFormat="1" ht="12.75" hidden="1" customHeight="1">
      <c r="A46" s="67" t="s">
        <v>954</v>
      </c>
      <c r="B46" s="67">
        <v>60</v>
      </c>
      <c r="C46" s="67">
        <v>1</v>
      </c>
      <c r="D46" s="68" t="s">
        <v>987</v>
      </c>
      <c r="E46" s="67"/>
      <c r="F46" s="65" t="s">
        <v>963</v>
      </c>
      <c r="G46" s="58"/>
      <c r="H46" s="58"/>
      <c r="I46" s="58"/>
      <c r="J46" s="85"/>
      <c r="K46" s="64"/>
      <c r="L46" s="58"/>
      <c r="M46" s="58"/>
      <c r="N46" s="85"/>
      <c r="O46" s="93"/>
      <c r="P46" s="93"/>
      <c r="Q46" s="93">
        <f t="shared" si="1"/>
        <v>0</v>
      </c>
      <c r="R46" s="125">
        <f t="shared" si="2"/>
        <v>0</v>
      </c>
      <c r="S46" s="125">
        <f t="shared" si="3"/>
        <v>0</v>
      </c>
      <c r="T46" s="125">
        <f t="shared" si="4"/>
        <v>0</v>
      </c>
      <c r="U46" s="125">
        <f t="shared" si="5"/>
        <v>0</v>
      </c>
    </row>
    <row r="47" spans="1:21" s="42" customFormat="1" ht="12.75" hidden="1" customHeight="1">
      <c r="A47" s="67" t="s">
        <v>954</v>
      </c>
      <c r="B47" s="67">
        <v>63</v>
      </c>
      <c r="C47" s="67">
        <v>10</v>
      </c>
      <c r="D47" s="68" t="s">
        <v>988</v>
      </c>
      <c r="E47" s="165" t="s">
        <v>989</v>
      </c>
      <c r="F47" s="65" t="s">
        <v>990</v>
      </c>
      <c r="G47" s="58"/>
      <c r="H47" s="58"/>
      <c r="I47" s="58"/>
      <c r="J47" s="85"/>
      <c r="K47" s="64"/>
      <c r="L47" s="58"/>
      <c r="M47" s="58"/>
      <c r="N47" s="85"/>
      <c r="O47" s="93"/>
      <c r="P47" s="93"/>
      <c r="Q47" s="93">
        <f t="shared" si="1"/>
        <v>0</v>
      </c>
      <c r="R47" s="125">
        <f t="shared" si="2"/>
        <v>0</v>
      </c>
      <c r="S47" s="125">
        <f t="shared" si="3"/>
        <v>0</v>
      </c>
      <c r="T47" s="125">
        <f t="shared" si="4"/>
        <v>0</v>
      </c>
      <c r="U47" s="125">
        <f t="shared" si="5"/>
        <v>0</v>
      </c>
    </row>
    <row r="48" spans="1:21" s="42" customFormat="1" ht="12.75" hidden="1" customHeight="1">
      <c r="A48" s="67" t="s">
        <v>954</v>
      </c>
      <c r="B48" s="67">
        <v>64</v>
      </c>
      <c r="C48" s="67">
        <v>1</v>
      </c>
      <c r="D48" s="68" t="s">
        <v>985</v>
      </c>
      <c r="E48" s="67"/>
      <c r="F48" s="65" t="s">
        <v>963</v>
      </c>
      <c r="G48" s="58"/>
      <c r="H48" s="58"/>
      <c r="I48" s="58"/>
      <c r="J48" s="85"/>
      <c r="K48" s="64"/>
      <c r="L48" s="58"/>
      <c r="M48" s="58"/>
      <c r="N48" s="85"/>
      <c r="O48" s="93"/>
      <c r="P48" s="93"/>
      <c r="Q48" s="93">
        <f t="shared" si="1"/>
        <v>0</v>
      </c>
      <c r="R48" s="125">
        <f t="shared" si="2"/>
        <v>0</v>
      </c>
      <c r="S48" s="125">
        <f t="shared" si="3"/>
        <v>0</v>
      </c>
      <c r="T48" s="125">
        <f t="shared" si="4"/>
        <v>0</v>
      </c>
      <c r="U48" s="125">
        <f t="shared" si="5"/>
        <v>0</v>
      </c>
    </row>
    <row r="49" spans="1:21" s="42" customFormat="1" ht="12.75" hidden="1" customHeight="1">
      <c r="A49" s="67" t="s">
        <v>954</v>
      </c>
      <c r="B49" s="67">
        <v>65</v>
      </c>
      <c r="C49" s="67">
        <v>1</v>
      </c>
      <c r="D49" s="68" t="s">
        <v>985</v>
      </c>
      <c r="E49" s="67"/>
      <c r="F49" s="65" t="s">
        <v>963</v>
      </c>
      <c r="G49" s="58"/>
      <c r="H49" s="58"/>
      <c r="I49" s="58"/>
      <c r="J49" s="85"/>
      <c r="K49" s="64"/>
      <c r="L49" s="58"/>
      <c r="M49" s="58"/>
      <c r="N49" s="85"/>
      <c r="O49" s="93"/>
      <c r="P49" s="93"/>
      <c r="Q49" s="93">
        <f t="shared" si="1"/>
        <v>0</v>
      </c>
      <c r="R49" s="125">
        <f t="shared" si="2"/>
        <v>0</v>
      </c>
      <c r="S49" s="125">
        <f t="shared" si="3"/>
        <v>0</v>
      </c>
      <c r="T49" s="125">
        <f t="shared" si="4"/>
        <v>0</v>
      </c>
      <c r="U49" s="125">
        <f t="shared" si="5"/>
        <v>0</v>
      </c>
    </row>
    <row r="50" spans="1:21" s="42" customFormat="1" ht="15">
      <c r="A50" s="62" t="s">
        <v>954</v>
      </c>
      <c r="B50" s="67">
        <v>66</v>
      </c>
      <c r="C50" s="67">
        <v>1</v>
      </c>
      <c r="D50" s="68" t="s">
        <v>991</v>
      </c>
      <c r="E50" s="67"/>
      <c r="F50" s="65" t="s">
        <v>963</v>
      </c>
      <c r="G50" s="58" t="s">
        <v>992</v>
      </c>
      <c r="H50" s="58">
        <v>357</v>
      </c>
      <c r="I50" s="58" t="s">
        <v>993</v>
      </c>
      <c r="J50" s="106">
        <v>40162</v>
      </c>
      <c r="K50" s="64">
        <v>5357.33</v>
      </c>
      <c r="L50" s="58" t="s">
        <v>994</v>
      </c>
      <c r="M50" s="58" t="s">
        <v>1879</v>
      </c>
      <c r="N50" s="85">
        <v>10</v>
      </c>
      <c r="O50" s="93">
        <v>12</v>
      </c>
      <c r="P50" s="93">
        <f>12+12+12+12+12+12+12</f>
        <v>84</v>
      </c>
      <c r="Q50" s="93">
        <f t="shared" si="1"/>
        <v>44.644416666666665</v>
      </c>
      <c r="R50" s="125">
        <f t="shared" si="2"/>
        <v>535.73299999999995</v>
      </c>
      <c r="S50" s="125">
        <f t="shared" si="3"/>
        <v>3750.1309999999999</v>
      </c>
      <c r="T50" s="125">
        <f t="shared" si="4"/>
        <v>4285.8639999999996</v>
      </c>
      <c r="U50" s="125">
        <f t="shared" si="5"/>
        <v>1071.4660000000003</v>
      </c>
    </row>
    <row r="51" spans="1:21" s="42" customFormat="1" ht="15">
      <c r="A51" s="62" t="s">
        <v>954</v>
      </c>
      <c r="B51" s="67">
        <v>73</v>
      </c>
      <c r="C51" s="67">
        <v>1</v>
      </c>
      <c r="D51" s="68" t="s">
        <v>995</v>
      </c>
      <c r="E51" s="67"/>
      <c r="F51" s="65" t="s">
        <v>963</v>
      </c>
      <c r="G51" s="58" t="s">
        <v>996</v>
      </c>
      <c r="H51" s="58">
        <v>357</v>
      </c>
      <c r="I51" s="58" t="s">
        <v>997</v>
      </c>
      <c r="J51" s="106">
        <v>40162</v>
      </c>
      <c r="K51" s="64">
        <v>11068.43</v>
      </c>
      <c r="L51" s="58" t="s">
        <v>994</v>
      </c>
      <c r="M51" s="58" t="s">
        <v>1879</v>
      </c>
      <c r="N51" s="85">
        <v>10</v>
      </c>
      <c r="O51" s="93">
        <v>12</v>
      </c>
      <c r="P51" s="93">
        <f>12+12+12+12+12+12+12</f>
        <v>84</v>
      </c>
      <c r="Q51" s="93">
        <f t="shared" si="1"/>
        <v>92.236916666666673</v>
      </c>
      <c r="R51" s="125">
        <f t="shared" si="2"/>
        <v>1106.8430000000001</v>
      </c>
      <c r="S51" s="125">
        <f t="shared" si="3"/>
        <v>7747.9010000000007</v>
      </c>
      <c r="T51" s="125">
        <f t="shared" si="4"/>
        <v>8854.7440000000006</v>
      </c>
      <c r="U51" s="125">
        <f t="shared" si="5"/>
        <v>2213.6859999999997</v>
      </c>
    </row>
    <row r="52" spans="1:21" s="42" customFormat="1" ht="15">
      <c r="A52" s="62" t="s">
        <v>954</v>
      </c>
      <c r="B52" s="67">
        <v>74</v>
      </c>
      <c r="C52" s="67">
        <v>1</v>
      </c>
      <c r="D52" s="68" t="s">
        <v>998</v>
      </c>
      <c r="E52" s="67"/>
      <c r="F52" s="65" t="s">
        <v>963</v>
      </c>
      <c r="G52" s="58" t="s">
        <v>999</v>
      </c>
      <c r="H52" s="58">
        <v>357</v>
      </c>
      <c r="I52" s="58" t="s">
        <v>997</v>
      </c>
      <c r="J52" s="106">
        <v>40162</v>
      </c>
      <c r="K52" s="64">
        <v>1046.5</v>
      </c>
      <c r="L52" s="58" t="s">
        <v>994</v>
      </c>
      <c r="M52" s="58" t="s">
        <v>1879</v>
      </c>
      <c r="N52" s="85">
        <v>10</v>
      </c>
      <c r="O52" s="93">
        <v>12</v>
      </c>
      <c r="P52" s="93">
        <f t="shared" ref="P52:P59" si="6">12+12+12+12+12+12+12</f>
        <v>84</v>
      </c>
      <c r="Q52" s="93">
        <f t="shared" si="1"/>
        <v>8.7208333333333332</v>
      </c>
      <c r="R52" s="125">
        <f t="shared" si="2"/>
        <v>104.65</v>
      </c>
      <c r="S52" s="125">
        <f t="shared" si="3"/>
        <v>732.55</v>
      </c>
      <c r="T52" s="125">
        <f t="shared" si="4"/>
        <v>837.19999999999993</v>
      </c>
      <c r="U52" s="125">
        <f t="shared" si="5"/>
        <v>209.30000000000007</v>
      </c>
    </row>
    <row r="53" spans="1:21" s="42" customFormat="1" ht="15">
      <c r="A53" s="62" t="s">
        <v>954</v>
      </c>
      <c r="B53" s="67">
        <v>77</v>
      </c>
      <c r="C53" s="67">
        <v>1</v>
      </c>
      <c r="D53" s="68" t="s">
        <v>1000</v>
      </c>
      <c r="E53" s="67"/>
      <c r="F53" s="65" t="s">
        <v>1001</v>
      </c>
      <c r="G53" s="58" t="s">
        <v>1002</v>
      </c>
      <c r="H53" s="58">
        <v>369</v>
      </c>
      <c r="I53" s="59">
        <v>1590</v>
      </c>
      <c r="J53" s="106">
        <v>40161</v>
      </c>
      <c r="K53" s="64">
        <v>176</v>
      </c>
      <c r="L53" s="58" t="s">
        <v>1003</v>
      </c>
      <c r="M53" s="58" t="s">
        <v>1879</v>
      </c>
      <c r="N53" s="85">
        <v>10</v>
      </c>
      <c r="O53" s="93">
        <v>12</v>
      </c>
      <c r="P53" s="93">
        <f t="shared" si="6"/>
        <v>84</v>
      </c>
      <c r="Q53" s="93">
        <f t="shared" si="1"/>
        <v>1.4666666666666668</v>
      </c>
      <c r="R53" s="125">
        <f t="shared" si="2"/>
        <v>17.600000000000001</v>
      </c>
      <c r="S53" s="125">
        <f t="shared" si="3"/>
        <v>123.20000000000002</v>
      </c>
      <c r="T53" s="125">
        <f t="shared" si="4"/>
        <v>140.80000000000001</v>
      </c>
      <c r="U53" s="125">
        <f t="shared" si="5"/>
        <v>35.199999999999989</v>
      </c>
    </row>
    <row r="54" spans="1:21" s="42" customFormat="1" ht="15">
      <c r="A54" s="62" t="s">
        <v>954</v>
      </c>
      <c r="B54" s="67">
        <v>79</v>
      </c>
      <c r="C54" s="67">
        <v>1</v>
      </c>
      <c r="D54" s="68" t="s">
        <v>1004</v>
      </c>
      <c r="E54" s="67"/>
      <c r="F54" s="65" t="s">
        <v>1001</v>
      </c>
      <c r="G54" s="58" t="s">
        <v>1005</v>
      </c>
      <c r="H54" s="58">
        <v>369</v>
      </c>
      <c r="I54" s="59">
        <v>1590</v>
      </c>
      <c r="J54" s="106">
        <v>40161</v>
      </c>
      <c r="K54" s="64">
        <v>190.99</v>
      </c>
      <c r="L54" s="58" t="s">
        <v>1003</v>
      </c>
      <c r="M54" s="58" t="s">
        <v>1879</v>
      </c>
      <c r="N54" s="85">
        <v>10</v>
      </c>
      <c r="O54" s="93">
        <v>12</v>
      </c>
      <c r="P54" s="93">
        <f t="shared" si="6"/>
        <v>84</v>
      </c>
      <c r="Q54" s="93">
        <f t="shared" si="1"/>
        <v>1.5915833333333333</v>
      </c>
      <c r="R54" s="125">
        <f t="shared" si="2"/>
        <v>19.099</v>
      </c>
      <c r="S54" s="125">
        <f t="shared" si="3"/>
        <v>133.69300000000001</v>
      </c>
      <c r="T54" s="125">
        <f t="shared" si="4"/>
        <v>152.792</v>
      </c>
      <c r="U54" s="125">
        <f t="shared" si="5"/>
        <v>38.198000000000008</v>
      </c>
    </row>
    <row r="55" spans="1:21" s="42" customFormat="1" ht="15">
      <c r="A55" s="62" t="s">
        <v>954</v>
      </c>
      <c r="B55" s="67">
        <v>80</v>
      </c>
      <c r="C55" s="67">
        <v>1</v>
      </c>
      <c r="D55" s="68" t="s">
        <v>1006</v>
      </c>
      <c r="E55" s="67"/>
      <c r="F55" s="65" t="s">
        <v>1001</v>
      </c>
      <c r="G55" s="58" t="s">
        <v>1007</v>
      </c>
      <c r="H55" s="58">
        <v>369</v>
      </c>
      <c r="I55" s="59">
        <v>1590</v>
      </c>
      <c r="J55" s="106">
        <v>40161</v>
      </c>
      <c r="K55" s="64">
        <v>1325</v>
      </c>
      <c r="L55" s="58" t="s">
        <v>1003</v>
      </c>
      <c r="M55" s="58" t="s">
        <v>1879</v>
      </c>
      <c r="N55" s="85">
        <v>10</v>
      </c>
      <c r="O55" s="93">
        <v>12</v>
      </c>
      <c r="P55" s="93">
        <f t="shared" si="6"/>
        <v>84</v>
      </c>
      <c r="Q55" s="93">
        <f t="shared" si="1"/>
        <v>11.041666666666666</v>
      </c>
      <c r="R55" s="125">
        <f t="shared" si="2"/>
        <v>132.5</v>
      </c>
      <c r="S55" s="125">
        <f t="shared" si="3"/>
        <v>927.5</v>
      </c>
      <c r="T55" s="125">
        <f t="shared" si="4"/>
        <v>1060</v>
      </c>
      <c r="U55" s="125">
        <f t="shared" si="5"/>
        <v>265</v>
      </c>
    </row>
    <row r="56" spans="1:21" s="42" customFormat="1" ht="15">
      <c r="A56" s="62" t="s">
        <v>954</v>
      </c>
      <c r="B56" s="67">
        <v>81</v>
      </c>
      <c r="C56" s="67">
        <v>1</v>
      </c>
      <c r="D56" s="68" t="s">
        <v>1008</v>
      </c>
      <c r="E56" s="67"/>
      <c r="F56" s="65" t="s">
        <v>1001</v>
      </c>
      <c r="G56" s="58" t="s">
        <v>1009</v>
      </c>
      <c r="H56" s="58">
        <v>369</v>
      </c>
      <c r="I56" s="59">
        <v>1590</v>
      </c>
      <c r="J56" s="106">
        <v>40161</v>
      </c>
      <c r="K56" s="64">
        <v>887.98</v>
      </c>
      <c r="L56" s="58" t="s">
        <v>1003</v>
      </c>
      <c r="M56" s="58" t="s">
        <v>1879</v>
      </c>
      <c r="N56" s="85">
        <v>10</v>
      </c>
      <c r="O56" s="93">
        <v>12</v>
      </c>
      <c r="P56" s="93">
        <f t="shared" si="6"/>
        <v>84</v>
      </c>
      <c r="Q56" s="93">
        <f t="shared" si="1"/>
        <v>7.3998333333333335</v>
      </c>
      <c r="R56" s="125">
        <f t="shared" si="2"/>
        <v>88.798000000000002</v>
      </c>
      <c r="S56" s="125">
        <f t="shared" si="3"/>
        <v>621.58600000000001</v>
      </c>
      <c r="T56" s="125">
        <f t="shared" si="4"/>
        <v>710.38400000000001</v>
      </c>
      <c r="U56" s="125">
        <f t="shared" si="5"/>
        <v>177.596</v>
      </c>
    </row>
    <row r="57" spans="1:21" s="42" customFormat="1" ht="15">
      <c r="A57" s="62" t="s">
        <v>954</v>
      </c>
      <c r="B57" s="67">
        <v>85</v>
      </c>
      <c r="C57" s="67">
        <v>1</v>
      </c>
      <c r="D57" s="68" t="s">
        <v>1010</v>
      </c>
      <c r="E57" s="67"/>
      <c r="F57" s="65" t="s">
        <v>1001</v>
      </c>
      <c r="G57" s="58"/>
      <c r="H57" s="58">
        <v>369</v>
      </c>
      <c r="I57" s="59">
        <v>1590</v>
      </c>
      <c r="J57" s="106">
        <v>40161</v>
      </c>
      <c r="K57" s="64">
        <v>908</v>
      </c>
      <c r="L57" s="58" t="s">
        <v>1003</v>
      </c>
      <c r="M57" s="58" t="s">
        <v>1879</v>
      </c>
      <c r="N57" s="85">
        <v>10</v>
      </c>
      <c r="O57" s="93">
        <v>12</v>
      </c>
      <c r="P57" s="93">
        <f t="shared" si="6"/>
        <v>84</v>
      </c>
      <c r="Q57" s="93">
        <f t="shared" si="1"/>
        <v>7.5666666666666664</v>
      </c>
      <c r="R57" s="125">
        <f t="shared" si="2"/>
        <v>90.8</v>
      </c>
      <c r="S57" s="125">
        <f t="shared" si="3"/>
        <v>635.6</v>
      </c>
      <c r="T57" s="125">
        <f t="shared" si="4"/>
        <v>726.4</v>
      </c>
      <c r="U57" s="125">
        <f t="shared" si="5"/>
        <v>181.60000000000002</v>
      </c>
    </row>
    <row r="58" spans="1:21" s="42" customFormat="1" ht="15">
      <c r="A58" s="62" t="s">
        <v>954</v>
      </c>
      <c r="B58" s="67">
        <v>86</v>
      </c>
      <c r="C58" s="67">
        <v>1</v>
      </c>
      <c r="D58" s="68" t="s">
        <v>1011</v>
      </c>
      <c r="E58" s="67"/>
      <c r="F58" s="65" t="s">
        <v>1001</v>
      </c>
      <c r="G58" s="58" t="s">
        <v>1012</v>
      </c>
      <c r="H58" s="58">
        <v>369</v>
      </c>
      <c r="I58" s="59">
        <v>1590</v>
      </c>
      <c r="J58" s="106">
        <v>40161</v>
      </c>
      <c r="K58" s="64">
        <v>389</v>
      </c>
      <c r="L58" s="58" t="s">
        <v>1003</v>
      </c>
      <c r="M58" s="58" t="s">
        <v>1879</v>
      </c>
      <c r="N58" s="85">
        <v>10</v>
      </c>
      <c r="O58" s="93">
        <v>12</v>
      </c>
      <c r="P58" s="93">
        <f t="shared" si="6"/>
        <v>84</v>
      </c>
      <c r="Q58" s="93">
        <f t="shared" si="1"/>
        <v>3.2416666666666667</v>
      </c>
      <c r="R58" s="125">
        <f t="shared" si="2"/>
        <v>38.9</v>
      </c>
      <c r="S58" s="125">
        <f t="shared" si="3"/>
        <v>272.3</v>
      </c>
      <c r="T58" s="125">
        <f t="shared" si="4"/>
        <v>311.2</v>
      </c>
      <c r="U58" s="125">
        <f t="shared" si="5"/>
        <v>77.800000000000011</v>
      </c>
    </row>
    <row r="59" spans="1:21" s="42" customFormat="1" ht="15">
      <c r="A59" s="62" t="s">
        <v>954</v>
      </c>
      <c r="B59" s="67">
        <v>87</v>
      </c>
      <c r="C59" s="67">
        <v>1</v>
      </c>
      <c r="D59" s="68" t="s">
        <v>1013</v>
      </c>
      <c r="E59" s="67"/>
      <c r="F59" s="65" t="s">
        <v>1001</v>
      </c>
      <c r="G59" s="57" t="s">
        <v>1014</v>
      </c>
      <c r="H59" s="58">
        <v>369</v>
      </c>
      <c r="I59" s="59">
        <v>1590</v>
      </c>
      <c r="J59" s="106">
        <v>40161</v>
      </c>
      <c r="K59" s="64">
        <v>2535.9899999999998</v>
      </c>
      <c r="L59" s="58" t="s">
        <v>1003</v>
      </c>
      <c r="M59" s="58" t="s">
        <v>1879</v>
      </c>
      <c r="N59" s="85">
        <v>10</v>
      </c>
      <c r="O59" s="93">
        <v>12</v>
      </c>
      <c r="P59" s="93">
        <f t="shared" si="6"/>
        <v>84</v>
      </c>
      <c r="Q59" s="93">
        <f t="shared" si="1"/>
        <v>21.13325</v>
      </c>
      <c r="R59" s="125">
        <f t="shared" si="2"/>
        <v>253.59899999999999</v>
      </c>
      <c r="S59" s="125">
        <f t="shared" si="3"/>
        <v>1775.193</v>
      </c>
      <c r="T59" s="125">
        <f t="shared" si="4"/>
        <v>2028.7919999999999</v>
      </c>
      <c r="U59" s="125">
        <f t="shared" si="5"/>
        <v>507.19799999999987</v>
      </c>
    </row>
    <row r="60" spans="1:21" s="42" customFormat="1" ht="12.75" hidden="1" customHeight="1">
      <c r="A60" s="62" t="s">
        <v>954</v>
      </c>
      <c r="B60" s="67">
        <v>88</v>
      </c>
      <c r="C60" s="67">
        <v>1</v>
      </c>
      <c r="D60" s="63" t="s">
        <v>1015</v>
      </c>
      <c r="E60" s="62"/>
      <c r="F60" s="65" t="s">
        <v>963</v>
      </c>
      <c r="G60" s="58"/>
      <c r="H60" s="58"/>
      <c r="I60" s="58"/>
      <c r="J60" s="85"/>
      <c r="K60" s="64"/>
      <c r="L60" s="58"/>
      <c r="M60" s="58"/>
      <c r="N60" s="85">
        <v>10</v>
      </c>
      <c r="O60" s="93">
        <v>12</v>
      </c>
      <c r="P60" s="93"/>
      <c r="Q60" s="93">
        <f t="shared" si="1"/>
        <v>0</v>
      </c>
      <c r="R60" s="125">
        <f t="shared" si="2"/>
        <v>0</v>
      </c>
      <c r="S60" s="125">
        <f t="shared" si="3"/>
        <v>0</v>
      </c>
      <c r="T60" s="125">
        <f t="shared" si="4"/>
        <v>0</v>
      </c>
      <c r="U60" s="125">
        <f t="shared" si="5"/>
        <v>0</v>
      </c>
    </row>
    <row r="61" spans="1:21" s="42" customFormat="1" ht="12.75" hidden="1" customHeight="1">
      <c r="A61" s="62" t="s">
        <v>954</v>
      </c>
      <c r="B61" s="67">
        <v>89</v>
      </c>
      <c r="C61" s="67">
        <v>1</v>
      </c>
      <c r="D61" s="63" t="s">
        <v>1016</v>
      </c>
      <c r="E61" s="62"/>
      <c r="F61" s="65" t="s">
        <v>963</v>
      </c>
      <c r="G61" s="58"/>
      <c r="H61" s="58"/>
      <c r="I61" s="58"/>
      <c r="J61" s="85"/>
      <c r="K61" s="64"/>
      <c r="L61" s="58"/>
      <c r="M61" s="58"/>
      <c r="N61" s="85">
        <v>10</v>
      </c>
      <c r="O61" s="93">
        <v>12</v>
      </c>
      <c r="P61" s="93"/>
      <c r="Q61" s="93">
        <f t="shared" si="1"/>
        <v>0</v>
      </c>
      <c r="R61" s="125">
        <f t="shared" si="2"/>
        <v>0</v>
      </c>
      <c r="S61" s="125">
        <f t="shared" si="3"/>
        <v>0</v>
      </c>
      <c r="T61" s="125">
        <f t="shared" si="4"/>
        <v>0</v>
      </c>
      <c r="U61" s="125">
        <f t="shared" si="5"/>
        <v>0</v>
      </c>
    </row>
    <row r="62" spans="1:21" s="42" customFormat="1" ht="12.75" hidden="1" customHeight="1">
      <c r="A62" s="62" t="s">
        <v>954</v>
      </c>
      <c r="B62" s="67">
        <v>91</v>
      </c>
      <c r="C62" s="67">
        <v>1</v>
      </c>
      <c r="D62" s="63" t="s">
        <v>1017</v>
      </c>
      <c r="E62" s="62"/>
      <c r="F62" s="65" t="s">
        <v>1001</v>
      </c>
      <c r="G62" s="58"/>
      <c r="H62" s="58"/>
      <c r="I62" s="58"/>
      <c r="J62" s="85"/>
      <c r="K62" s="64"/>
      <c r="L62" s="58"/>
      <c r="M62" s="58"/>
      <c r="N62" s="85">
        <v>10</v>
      </c>
      <c r="O62" s="93">
        <v>12</v>
      </c>
      <c r="P62" s="93"/>
      <c r="Q62" s="93">
        <f t="shared" si="1"/>
        <v>0</v>
      </c>
      <c r="R62" s="125">
        <f t="shared" si="2"/>
        <v>0</v>
      </c>
      <c r="S62" s="125">
        <f t="shared" si="3"/>
        <v>0</v>
      </c>
      <c r="T62" s="125">
        <f t="shared" si="4"/>
        <v>0</v>
      </c>
      <c r="U62" s="125">
        <f t="shared" si="5"/>
        <v>0</v>
      </c>
    </row>
    <row r="63" spans="1:21" s="42" customFormat="1" ht="12.75" hidden="1" customHeight="1">
      <c r="A63" s="62" t="s">
        <v>954</v>
      </c>
      <c r="B63" s="67">
        <v>92</v>
      </c>
      <c r="C63" s="67">
        <v>1</v>
      </c>
      <c r="D63" s="63" t="s">
        <v>1018</v>
      </c>
      <c r="E63" s="62"/>
      <c r="F63" s="65" t="s">
        <v>963</v>
      </c>
      <c r="G63" s="58"/>
      <c r="H63" s="58"/>
      <c r="I63" s="58"/>
      <c r="J63" s="85"/>
      <c r="K63" s="64"/>
      <c r="L63" s="58"/>
      <c r="M63" s="58"/>
      <c r="N63" s="85">
        <v>10</v>
      </c>
      <c r="O63" s="93">
        <v>12</v>
      </c>
      <c r="P63" s="93"/>
      <c r="Q63" s="93">
        <f t="shared" si="1"/>
        <v>0</v>
      </c>
      <c r="R63" s="125">
        <f t="shared" si="2"/>
        <v>0</v>
      </c>
      <c r="S63" s="125">
        <f t="shared" si="3"/>
        <v>0</v>
      </c>
      <c r="T63" s="125">
        <f t="shared" si="4"/>
        <v>0</v>
      </c>
      <c r="U63" s="125">
        <f t="shared" si="5"/>
        <v>0</v>
      </c>
    </row>
    <row r="64" spans="1:21" s="42" customFormat="1" ht="15">
      <c r="A64" s="62" t="s">
        <v>954</v>
      </c>
      <c r="B64" s="67">
        <v>93</v>
      </c>
      <c r="C64" s="67">
        <v>1</v>
      </c>
      <c r="D64" s="68" t="s">
        <v>1019</v>
      </c>
      <c r="E64" s="67"/>
      <c r="F64" s="65" t="s">
        <v>968</v>
      </c>
      <c r="G64" s="59">
        <v>1278451</v>
      </c>
      <c r="H64" s="58">
        <v>501</v>
      </c>
      <c r="I64" s="58" t="s">
        <v>1020</v>
      </c>
      <c r="J64" s="106">
        <v>40257</v>
      </c>
      <c r="K64" s="64">
        <v>308</v>
      </c>
      <c r="L64" s="58" t="s">
        <v>1021</v>
      </c>
      <c r="M64" s="58" t="s">
        <v>1866</v>
      </c>
      <c r="N64" s="85">
        <v>33.299999999999997</v>
      </c>
      <c r="O64" s="93">
        <v>0</v>
      </c>
      <c r="P64" s="93">
        <f>9+12+12+3</f>
        <v>36</v>
      </c>
      <c r="Q64" s="93">
        <f t="shared" si="1"/>
        <v>2.5666666666666669</v>
      </c>
      <c r="R64" s="125">
        <f t="shared" si="2"/>
        <v>0</v>
      </c>
      <c r="S64" s="125">
        <f t="shared" si="3"/>
        <v>92.4</v>
      </c>
      <c r="T64" s="125">
        <f t="shared" si="4"/>
        <v>92.4</v>
      </c>
      <c r="U64" s="125">
        <f t="shared" si="5"/>
        <v>215.6</v>
      </c>
    </row>
    <row r="65" spans="1:21" s="42" customFormat="1" ht="15">
      <c r="A65" s="62" t="s">
        <v>954</v>
      </c>
      <c r="B65" s="67">
        <v>95</v>
      </c>
      <c r="C65" s="67">
        <v>1</v>
      </c>
      <c r="D65" s="68" t="s">
        <v>1022</v>
      </c>
      <c r="E65" s="67"/>
      <c r="F65" s="65" t="s">
        <v>968</v>
      </c>
      <c r="G65" s="58" t="s">
        <v>350</v>
      </c>
      <c r="H65" s="58">
        <v>501</v>
      </c>
      <c r="I65" s="168">
        <v>918</v>
      </c>
      <c r="J65" s="106">
        <v>40257</v>
      </c>
      <c r="K65" s="64">
        <v>150</v>
      </c>
      <c r="L65" s="58" t="s">
        <v>1023</v>
      </c>
      <c r="M65" s="58" t="s">
        <v>1866</v>
      </c>
      <c r="N65" s="85">
        <v>33.299999999999997</v>
      </c>
      <c r="O65" s="93">
        <v>0</v>
      </c>
      <c r="P65" s="93">
        <f>9+12+12+3</f>
        <v>36</v>
      </c>
      <c r="Q65" s="93">
        <f t="shared" si="1"/>
        <v>1.25</v>
      </c>
      <c r="R65" s="125">
        <f t="shared" si="2"/>
        <v>0</v>
      </c>
      <c r="S65" s="125">
        <f t="shared" si="3"/>
        <v>45</v>
      </c>
      <c r="T65" s="125">
        <f t="shared" si="4"/>
        <v>45</v>
      </c>
      <c r="U65" s="125">
        <f t="shared" si="5"/>
        <v>105</v>
      </c>
    </row>
    <row r="66" spans="1:21" s="42" customFormat="1" ht="12.75" hidden="1" customHeight="1">
      <c r="A66" s="62" t="s">
        <v>954</v>
      </c>
      <c r="B66" s="67">
        <v>96</v>
      </c>
      <c r="C66" s="67">
        <v>1</v>
      </c>
      <c r="D66" s="68" t="s">
        <v>1024</v>
      </c>
      <c r="E66" s="67"/>
      <c r="F66" s="65" t="s">
        <v>968</v>
      </c>
      <c r="G66" s="58" t="s">
        <v>350</v>
      </c>
      <c r="H66" s="58">
        <v>501</v>
      </c>
      <c r="I66" s="58" t="s">
        <v>1020</v>
      </c>
      <c r="J66" s="106">
        <v>40257</v>
      </c>
      <c r="K66" s="64"/>
      <c r="L66" s="58" t="s">
        <v>1021</v>
      </c>
      <c r="M66" s="58"/>
      <c r="N66" s="85"/>
      <c r="O66" s="93">
        <v>12</v>
      </c>
      <c r="P66" s="93"/>
      <c r="Q66" s="93">
        <f t="shared" si="1"/>
        <v>0</v>
      </c>
      <c r="R66" s="125">
        <f t="shared" si="2"/>
        <v>0</v>
      </c>
      <c r="S66" s="125">
        <f t="shared" si="3"/>
        <v>0</v>
      </c>
      <c r="T66" s="125">
        <f t="shared" si="4"/>
        <v>0</v>
      </c>
      <c r="U66" s="125">
        <f t="shared" si="5"/>
        <v>0</v>
      </c>
    </row>
    <row r="67" spans="1:21" s="42" customFormat="1" ht="12.75" hidden="1" customHeight="1">
      <c r="A67" s="62" t="s">
        <v>954</v>
      </c>
      <c r="B67" s="67">
        <v>97</v>
      </c>
      <c r="C67" s="67">
        <v>1</v>
      </c>
      <c r="D67" s="68" t="s">
        <v>1025</v>
      </c>
      <c r="E67" s="67"/>
      <c r="F67" s="65" t="s">
        <v>968</v>
      </c>
      <c r="G67" s="58"/>
      <c r="H67" s="58"/>
      <c r="I67" s="58"/>
      <c r="J67" s="85"/>
      <c r="K67" s="64"/>
      <c r="L67" s="58"/>
      <c r="M67" s="58"/>
      <c r="N67" s="85"/>
      <c r="O67" s="93">
        <v>12</v>
      </c>
      <c r="P67" s="93"/>
      <c r="Q67" s="93">
        <f t="shared" si="1"/>
        <v>0</v>
      </c>
      <c r="R67" s="125">
        <f t="shared" si="2"/>
        <v>0</v>
      </c>
      <c r="S67" s="125">
        <f t="shared" si="3"/>
        <v>0</v>
      </c>
      <c r="T67" s="125">
        <f t="shared" si="4"/>
        <v>0</v>
      </c>
      <c r="U67" s="125">
        <f t="shared" si="5"/>
        <v>0</v>
      </c>
    </row>
    <row r="68" spans="1:21" s="42" customFormat="1" ht="15">
      <c r="A68" s="62" t="s">
        <v>954</v>
      </c>
      <c r="B68" s="67">
        <v>98</v>
      </c>
      <c r="C68" s="67">
        <v>1</v>
      </c>
      <c r="D68" s="68" t="s">
        <v>1026</v>
      </c>
      <c r="E68" s="67"/>
      <c r="F68" s="65" t="s">
        <v>1001</v>
      </c>
      <c r="G68" s="58" t="s">
        <v>350</v>
      </c>
      <c r="H68" s="58"/>
      <c r="I68" s="58">
        <v>1999</v>
      </c>
      <c r="J68" s="106">
        <v>40375</v>
      </c>
      <c r="K68" s="64">
        <v>874.81</v>
      </c>
      <c r="L68" s="58" t="s">
        <v>1003</v>
      </c>
      <c r="M68" s="58" t="s">
        <v>1879</v>
      </c>
      <c r="N68" s="85">
        <v>10</v>
      </c>
      <c r="O68" s="93">
        <v>12</v>
      </c>
      <c r="P68" s="93">
        <f>5+12+12+12+12+12+12</f>
        <v>77</v>
      </c>
      <c r="Q68" s="93">
        <f t="shared" si="1"/>
        <v>7.2900833333333326</v>
      </c>
      <c r="R68" s="125">
        <f t="shared" si="2"/>
        <v>87.480999999999995</v>
      </c>
      <c r="S68" s="125">
        <f t="shared" si="3"/>
        <v>561.33641666666665</v>
      </c>
      <c r="T68" s="125">
        <f t="shared" si="4"/>
        <v>648.81741666666665</v>
      </c>
      <c r="U68" s="125">
        <f t="shared" si="5"/>
        <v>225.9925833333333</v>
      </c>
    </row>
    <row r="69" spans="1:21" s="42" customFormat="1" ht="15">
      <c r="A69" s="62" t="s">
        <v>954</v>
      </c>
      <c r="B69" s="67">
        <v>99</v>
      </c>
      <c r="C69" s="67">
        <v>1</v>
      </c>
      <c r="D69" s="68" t="s">
        <v>1027</v>
      </c>
      <c r="E69" s="67"/>
      <c r="F69" s="65" t="s">
        <v>1001</v>
      </c>
      <c r="G69" s="58" t="s">
        <v>350</v>
      </c>
      <c r="H69" s="58"/>
      <c r="I69" s="58">
        <v>1999</v>
      </c>
      <c r="J69" s="106">
        <v>40375</v>
      </c>
      <c r="K69" s="64">
        <v>855.9</v>
      </c>
      <c r="L69" s="58" t="s">
        <v>1003</v>
      </c>
      <c r="M69" s="58" t="s">
        <v>1879</v>
      </c>
      <c r="N69" s="85">
        <v>10</v>
      </c>
      <c r="O69" s="93">
        <v>12</v>
      </c>
      <c r="P69" s="93">
        <f t="shared" ref="P69:P76" si="7">5+12+12+12+12+12+12</f>
        <v>77</v>
      </c>
      <c r="Q69" s="93">
        <f t="shared" si="1"/>
        <v>7.1325000000000003</v>
      </c>
      <c r="R69" s="125">
        <f t="shared" si="2"/>
        <v>85.59</v>
      </c>
      <c r="S69" s="125">
        <f t="shared" si="3"/>
        <v>549.20249999999999</v>
      </c>
      <c r="T69" s="125">
        <f t="shared" si="4"/>
        <v>634.79250000000002</v>
      </c>
      <c r="U69" s="125">
        <f t="shared" si="5"/>
        <v>221.10749999999996</v>
      </c>
    </row>
    <row r="70" spans="1:21" s="42" customFormat="1" ht="15">
      <c r="A70" s="62" t="s">
        <v>954</v>
      </c>
      <c r="B70" s="67">
        <v>107</v>
      </c>
      <c r="C70" s="67">
        <v>1</v>
      </c>
      <c r="D70" s="68" t="s">
        <v>1028</v>
      </c>
      <c r="E70" s="67"/>
      <c r="F70" s="65" t="s">
        <v>1001</v>
      </c>
      <c r="G70" s="58" t="s">
        <v>350</v>
      </c>
      <c r="H70" s="58"/>
      <c r="I70" s="58">
        <v>1999</v>
      </c>
      <c r="J70" s="106">
        <v>40375</v>
      </c>
      <c r="K70" s="64">
        <v>649.79999999999995</v>
      </c>
      <c r="L70" s="58" t="s">
        <v>1003</v>
      </c>
      <c r="M70" s="58" t="s">
        <v>1879</v>
      </c>
      <c r="N70" s="85">
        <v>10</v>
      </c>
      <c r="O70" s="93">
        <v>12</v>
      </c>
      <c r="P70" s="93">
        <f t="shared" si="7"/>
        <v>77</v>
      </c>
      <c r="Q70" s="93">
        <f t="shared" si="1"/>
        <v>5.4149999999999991</v>
      </c>
      <c r="R70" s="125">
        <f t="shared" si="2"/>
        <v>64.97999999999999</v>
      </c>
      <c r="S70" s="125">
        <f t="shared" si="3"/>
        <v>416.95499999999993</v>
      </c>
      <c r="T70" s="125">
        <f t="shared" si="4"/>
        <v>481.93499999999995</v>
      </c>
      <c r="U70" s="125">
        <f t="shared" si="5"/>
        <v>167.86500000000001</v>
      </c>
    </row>
    <row r="71" spans="1:21" s="42" customFormat="1" ht="15">
      <c r="A71" s="62" t="s">
        <v>954</v>
      </c>
      <c r="B71" s="67">
        <v>108</v>
      </c>
      <c r="C71" s="67">
        <v>1</v>
      </c>
      <c r="D71" s="68" t="s">
        <v>1029</v>
      </c>
      <c r="E71" s="67"/>
      <c r="F71" s="65" t="s">
        <v>1001</v>
      </c>
      <c r="G71" s="58" t="s">
        <v>350</v>
      </c>
      <c r="H71" s="58"/>
      <c r="I71" s="58">
        <v>1999</v>
      </c>
      <c r="J71" s="106">
        <v>40375</v>
      </c>
      <c r="K71" s="64">
        <v>226.81</v>
      </c>
      <c r="L71" s="58" t="s">
        <v>1003</v>
      </c>
      <c r="M71" s="58" t="s">
        <v>1879</v>
      </c>
      <c r="N71" s="85">
        <v>10</v>
      </c>
      <c r="O71" s="93">
        <v>12</v>
      </c>
      <c r="P71" s="93">
        <f t="shared" si="7"/>
        <v>77</v>
      </c>
      <c r="Q71" s="93">
        <f t="shared" si="1"/>
        <v>1.8900833333333333</v>
      </c>
      <c r="R71" s="125">
        <f t="shared" si="2"/>
        <v>22.681000000000001</v>
      </c>
      <c r="S71" s="125">
        <f t="shared" si="3"/>
        <v>145.53641666666667</v>
      </c>
      <c r="T71" s="125">
        <f t="shared" si="4"/>
        <v>168.21741666666668</v>
      </c>
      <c r="U71" s="125">
        <f t="shared" si="5"/>
        <v>58.592583333333323</v>
      </c>
    </row>
    <row r="72" spans="1:21" s="42" customFormat="1" ht="15">
      <c r="A72" s="62" t="s">
        <v>954</v>
      </c>
      <c r="B72" s="67">
        <v>109</v>
      </c>
      <c r="C72" s="67">
        <v>1</v>
      </c>
      <c r="D72" s="68" t="s">
        <v>1030</v>
      </c>
      <c r="E72" s="67"/>
      <c r="F72" s="65" t="s">
        <v>1001</v>
      </c>
      <c r="G72" s="58" t="s">
        <v>350</v>
      </c>
      <c r="H72" s="58"/>
      <c r="I72" s="58">
        <v>1999</v>
      </c>
      <c r="J72" s="106">
        <v>40375</v>
      </c>
      <c r="K72" s="64">
        <v>226.81</v>
      </c>
      <c r="L72" s="58" t="s">
        <v>1003</v>
      </c>
      <c r="M72" s="58" t="s">
        <v>1879</v>
      </c>
      <c r="N72" s="85">
        <v>10</v>
      </c>
      <c r="O72" s="93">
        <v>12</v>
      </c>
      <c r="P72" s="93">
        <f t="shared" si="7"/>
        <v>77</v>
      </c>
      <c r="Q72" s="93">
        <f t="shared" si="1"/>
        <v>1.8900833333333333</v>
      </c>
      <c r="R72" s="125">
        <f t="shared" si="2"/>
        <v>22.681000000000001</v>
      </c>
      <c r="S72" s="125">
        <f t="shared" si="3"/>
        <v>145.53641666666667</v>
      </c>
      <c r="T72" s="125">
        <f t="shared" si="4"/>
        <v>168.21741666666668</v>
      </c>
      <c r="U72" s="125">
        <f t="shared" si="5"/>
        <v>58.592583333333323</v>
      </c>
    </row>
    <row r="73" spans="1:21" s="42" customFormat="1" ht="15">
      <c r="A73" s="62" t="s">
        <v>954</v>
      </c>
      <c r="B73" s="67">
        <v>110</v>
      </c>
      <c r="C73" s="67">
        <v>1</v>
      </c>
      <c r="D73" s="68" t="s">
        <v>1031</v>
      </c>
      <c r="E73" s="67"/>
      <c r="F73" s="65" t="s">
        <v>1001</v>
      </c>
      <c r="G73" s="58" t="s">
        <v>350</v>
      </c>
      <c r="H73" s="58"/>
      <c r="I73" s="58">
        <v>1999</v>
      </c>
      <c r="J73" s="106">
        <v>40375</v>
      </c>
      <c r="K73" s="64">
        <v>222.51</v>
      </c>
      <c r="L73" s="58" t="s">
        <v>1003</v>
      </c>
      <c r="M73" s="58" t="s">
        <v>1879</v>
      </c>
      <c r="N73" s="85">
        <v>10</v>
      </c>
      <c r="O73" s="93">
        <v>12</v>
      </c>
      <c r="P73" s="93">
        <f t="shared" si="7"/>
        <v>77</v>
      </c>
      <c r="Q73" s="93">
        <f t="shared" si="1"/>
        <v>1.8542499999999997</v>
      </c>
      <c r="R73" s="125">
        <f t="shared" si="2"/>
        <v>22.250999999999998</v>
      </c>
      <c r="S73" s="125">
        <f t="shared" si="3"/>
        <v>142.77724999999998</v>
      </c>
      <c r="T73" s="125">
        <f t="shared" si="4"/>
        <v>165.02824999999999</v>
      </c>
      <c r="U73" s="125">
        <f t="shared" si="5"/>
        <v>57.481750000000005</v>
      </c>
    </row>
    <row r="74" spans="1:21" s="42" customFormat="1" ht="15">
      <c r="A74" s="62" t="s">
        <v>954</v>
      </c>
      <c r="B74" s="67">
        <v>111</v>
      </c>
      <c r="C74" s="67">
        <v>1</v>
      </c>
      <c r="D74" s="68" t="s">
        <v>1032</v>
      </c>
      <c r="E74" s="67"/>
      <c r="F74" s="65" t="s">
        <v>1001</v>
      </c>
      <c r="G74" s="58" t="s">
        <v>350</v>
      </c>
      <c r="H74" s="58"/>
      <c r="I74" s="58">
        <v>1999</v>
      </c>
      <c r="J74" s="106">
        <v>40375</v>
      </c>
      <c r="K74" s="64">
        <v>222.51</v>
      </c>
      <c r="L74" s="58" t="s">
        <v>1003</v>
      </c>
      <c r="M74" s="58" t="s">
        <v>1879</v>
      </c>
      <c r="N74" s="85">
        <v>10</v>
      </c>
      <c r="O74" s="93">
        <v>12</v>
      </c>
      <c r="P74" s="93">
        <f t="shared" si="7"/>
        <v>77</v>
      </c>
      <c r="Q74" s="93">
        <f t="shared" si="1"/>
        <v>1.8542499999999997</v>
      </c>
      <c r="R74" s="125">
        <f t="shared" si="2"/>
        <v>22.250999999999998</v>
      </c>
      <c r="S74" s="125">
        <f t="shared" si="3"/>
        <v>142.77724999999998</v>
      </c>
      <c r="T74" s="125">
        <f t="shared" si="4"/>
        <v>165.02824999999999</v>
      </c>
      <c r="U74" s="125">
        <f t="shared" si="5"/>
        <v>57.481750000000005</v>
      </c>
    </row>
    <row r="75" spans="1:21" s="42" customFormat="1" ht="12.75" hidden="1" customHeight="1">
      <c r="A75" s="62" t="s">
        <v>954</v>
      </c>
      <c r="B75" s="67">
        <v>113</v>
      </c>
      <c r="C75" s="67">
        <v>1</v>
      </c>
      <c r="D75" s="68" t="s">
        <v>1033</v>
      </c>
      <c r="E75" s="67"/>
      <c r="F75" s="65" t="s">
        <v>1001</v>
      </c>
      <c r="G75" s="57"/>
      <c r="H75" s="58"/>
      <c r="I75" s="58"/>
      <c r="J75" s="85"/>
      <c r="K75" s="64"/>
      <c r="L75" s="58"/>
      <c r="M75" s="58"/>
      <c r="N75" s="85">
        <v>10</v>
      </c>
      <c r="O75" s="93">
        <v>12</v>
      </c>
      <c r="P75" s="93">
        <f t="shared" si="7"/>
        <v>77</v>
      </c>
      <c r="Q75" s="93">
        <f t="shared" si="1"/>
        <v>0</v>
      </c>
      <c r="R75" s="125">
        <f t="shared" si="2"/>
        <v>0</v>
      </c>
      <c r="S75" s="125">
        <f t="shared" si="3"/>
        <v>0</v>
      </c>
      <c r="T75" s="125">
        <f t="shared" si="4"/>
        <v>0</v>
      </c>
      <c r="U75" s="125">
        <f t="shared" si="5"/>
        <v>0</v>
      </c>
    </row>
    <row r="76" spans="1:21" s="42" customFormat="1" ht="15">
      <c r="A76" s="62" t="s">
        <v>954</v>
      </c>
      <c r="B76" s="67">
        <v>116</v>
      </c>
      <c r="C76" s="62">
        <v>1</v>
      </c>
      <c r="D76" s="63" t="s">
        <v>1034</v>
      </c>
      <c r="E76" s="62"/>
      <c r="F76" s="65" t="s">
        <v>963</v>
      </c>
      <c r="G76" s="57"/>
      <c r="H76" s="58"/>
      <c r="I76" s="58">
        <v>7520</v>
      </c>
      <c r="J76" s="106">
        <v>40375</v>
      </c>
      <c r="K76" s="64">
        <v>413.79</v>
      </c>
      <c r="L76" s="60" t="s">
        <v>1035</v>
      </c>
      <c r="M76" s="60" t="s">
        <v>1879</v>
      </c>
      <c r="N76" s="85">
        <v>10</v>
      </c>
      <c r="O76" s="93">
        <v>12</v>
      </c>
      <c r="P76" s="93">
        <f t="shared" si="7"/>
        <v>77</v>
      </c>
      <c r="Q76" s="93">
        <f t="shared" si="1"/>
        <v>3.4482500000000003</v>
      </c>
      <c r="R76" s="125">
        <f t="shared" si="2"/>
        <v>41.379000000000005</v>
      </c>
      <c r="S76" s="125">
        <f t="shared" si="3"/>
        <v>265.51525000000004</v>
      </c>
      <c r="T76" s="125">
        <f t="shared" si="4"/>
        <v>306.89425000000006</v>
      </c>
      <c r="U76" s="125">
        <f t="shared" si="5"/>
        <v>106.89574999999996</v>
      </c>
    </row>
    <row r="77" spans="1:21" s="42" customFormat="1" ht="15">
      <c r="A77" s="62" t="s">
        <v>954</v>
      </c>
      <c r="B77" s="62">
        <v>119</v>
      </c>
      <c r="C77" s="62">
        <v>1</v>
      </c>
      <c r="D77" s="63" t="s">
        <v>1037</v>
      </c>
      <c r="E77" s="62"/>
      <c r="F77" s="65" t="s">
        <v>1001</v>
      </c>
      <c r="G77" s="58" t="s">
        <v>350</v>
      </c>
      <c r="H77" s="58"/>
      <c r="I77" s="58" t="s">
        <v>1036</v>
      </c>
      <c r="J77" s="106">
        <v>40547</v>
      </c>
      <c r="K77" s="64">
        <v>4353.01</v>
      </c>
      <c r="L77" s="58" t="s">
        <v>733</v>
      </c>
      <c r="M77" s="60" t="s">
        <v>1879</v>
      </c>
      <c r="N77" s="85">
        <v>10</v>
      </c>
      <c r="O77" s="93">
        <v>12</v>
      </c>
      <c r="P77" s="93">
        <f>11+12+12+12+12+12</f>
        <v>71</v>
      </c>
      <c r="Q77" s="93">
        <f t="shared" si="1"/>
        <v>36.275083333333335</v>
      </c>
      <c r="R77" s="125">
        <f t="shared" si="2"/>
        <v>435.30100000000004</v>
      </c>
      <c r="S77" s="125">
        <f t="shared" si="3"/>
        <v>2575.5309166666666</v>
      </c>
      <c r="T77" s="125">
        <f t="shared" si="4"/>
        <v>3010.8319166666665</v>
      </c>
      <c r="U77" s="125">
        <f t="shared" si="5"/>
        <v>1342.1780833333337</v>
      </c>
    </row>
    <row r="78" spans="1:21" s="42" customFormat="1" ht="15">
      <c r="A78" s="62" t="s">
        <v>954</v>
      </c>
      <c r="B78" s="62">
        <v>121</v>
      </c>
      <c r="C78" s="62">
        <v>1</v>
      </c>
      <c r="D78" s="63" t="s">
        <v>1038</v>
      </c>
      <c r="E78" s="62"/>
      <c r="F78" s="65" t="s">
        <v>984</v>
      </c>
      <c r="G78" s="58" t="s">
        <v>350</v>
      </c>
      <c r="H78" s="58">
        <v>211</v>
      </c>
      <c r="I78" s="58" t="s">
        <v>1039</v>
      </c>
      <c r="J78" s="106">
        <v>40039</v>
      </c>
      <c r="K78" s="64">
        <v>169</v>
      </c>
      <c r="L78" s="58" t="s">
        <v>1040</v>
      </c>
      <c r="M78" s="60" t="s">
        <v>1879</v>
      </c>
      <c r="N78" s="85">
        <v>10</v>
      </c>
      <c r="O78" s="93">
        <v>12</v>
      </c>
      <c r="P78" s="93">
        <f>4+12+12+12+12+12+12+12</f>
        <v>88</v>
      </c>
      <c r="Q78" s="93">
        <f t="shared" si="1"/>
        <v>1.4083333333333332</v>
      </c>
      <c r="R78" s="125">
        <f t="shared" si="2"/>
        <v>16.899999999999999</v>
      </c>
      <c r="S78" s="125">
        <f t="shared" si="3"/>
        <v>123.93333333333332</v>
      </c>
      <c r="T78" s="125">
        <f t="shared" si="4"/>
        <v>140.83333333333331</v>
      </c>
      <c r="U78" s="125">
        <f t="shared" si="5"/>
        <v>28.166666666666686</v>
      </c>
    </row>
    <row r="79" spans="1:21" s="42" customFormat="1" ht="15">
      <c r="A79" s="62" t="s">
        <v>954</v>
      </c>
      <c r="B79" s="62">
        <v>122</v>
      </c>
      <c r="C79" s="62">
        <v>1</v>
      </c>
      <c r="D79" s="63" t="s">
        <v>1038</v>
      </c>
      <c r="E79" s="62"/>
      <c r="F79" s="65" t="s">
        <v>984</v>
      </c>
      <c r="G79" s="58" t="s">
        <v>350</v>
      </c>
      <c r="H79" s="58">
        <v>211</v>
      </c>
      <c r="I79" s="58" t="s">
        <v>1039</v>
      </c>
      <c r="J79" s="106">
        <v>40039</v>
      </c>
      <c r="K79" s="64">
        <v>169</v>
      </c>
      <c r="L79" s="58" t="s">
        <v>1040</v>
      </c>
      <c r="M79" s="60" t="s">
        <v>1879</v>
      </c>
      <c r="N79" s="85">
        <v>10</v>
      </c>
      <c r="O79" s="93">
        <v>12</v>
      </c>
      <c r="P79" s="93">
        <f>4+12+12+12+12+12+12+12</f>
        <v>88</v>
      </c>
      <c r="Q79" s="93">
        <f t="shared" ref="Q79:Q142" si="8">+K79/10/12</f>
        <v>1.4083333333333332</v>
      </c>
      <c r="R79" s="125">
        <f t="shared" ref="R79:R142" si="9">+Q79*O79</f>
        <v>16.899999999999999</v>
      </c>
      <c r="S79" s="125">
        <f t="shared" ref="S79:S142" si="10">+Q79*P79</f>
        <v>123.93333333333332</v>
      </c>
      <c r="T79" s="125">
        <f t="shared" ref="T79:T142" si="11">+S79+R79</f>
        <v>140.83333333333331</v>
      </c>
      <c r="U79" s="125">
        <f t="shared" ref="U79:U142" si="12">+K79-T79</f>
        <v>28.166666666666686</v>
      </c>
    </row>
    <row r="80" spans="1:21" s="42" customFormat="1" ht="12.75" hidden="1" customHeight="1">
      <c r="A80" s="62" t="s">
        <v>954</v>
      </c>
      <c r="B80" s="62">
        <v>127</v>
      </c>
      <c r="C80" s="62">
        <v>1</v>
      </c>
      <c r="D80" s="63" t="s">
        <v>1041</v>
      </c>
      <c r="E80" s="62"/>
      <c r="F80" s="65" t="s">
        <v>1001</v>
      </c>
      <c r="G80" s="58" t="s">
        <v>350</v>
      </c>
      <c r="H80" s="58">
        <v>1165</v>
      </c>
      <c r="I80" s="58">
        <v>659</v>
      </c>
      <c r="J80" s="106">
        <v>40730</v>
      </c>
      <c r="K80" s="64"/>
      <c r="L80" s="58" t="s">
        <v>733</v>
      </c>
      <c r="M80" s="58"/>
      <c r="N80" s="85">
        <v>10</v>
      </c>
      <c r="O80" s="93">
        <v>12</v>
      </c>
      <c r="P80" s="93"/>
      <c r="Q80" s="93">
        <f t="shared" si="8"/>
        <v>0</v>
      </c>
      <c r="R80" s="125">
        <f t="shared" si="9"/>
        <v>0</v>
      </c>
      <c r="S80" s="125">
        <f t="shared" si="10"/>
        <v>0</v>
      </c>
      <c r="T80" s="125">
        <f t="shared" si="11"/>
        <v>0</v>
      </c>
      <c r="U80" s="125">
        <f t="shared" si="12"/>
        <v>0</v>
      </c>
    </row>
    <row r="81" spans="1:21" s="42" customFormat="1" ht="12.75" hidden="1" customHeight="1">
      <c r="A81" s="62" t="s">
        <v>954</v>
      </c>
      <c r="B81" s="62">
        <v>128</v>
      </c>
      <c r="C81" s="62">
        <v>1</v>
      </c>
      <c r="D81" s="63" t="s">
        <v>1041</v>
      </c>
      <c r="E81" s="62"/>
      <c r="F81" s="65" t="s">
        <v>1001</v>
      </c>
      <c r="G81" s="58" t="s">
        <v>350</v>
      </c>
      <c r="H81" s="58">
        <v>1165</v>
      </c>
      <c r="I81" s="58">
        <v>659</v>
      </c>
      <c r="J81" s="106">
        <v>40730</v>
      </c>
      <c r="K81" s="64"/>
      <c r="L81" s="58" t="s">
        <v>733</v>
      </c>
      <c r="M81" s="58"/>
      <c r="N81" s="85">
        <v>10</v>
      </c>
      <c r="O81" s="93">
        <v>12</v>
      </c>
      <c r="P81" s="93"/>
      <c r="Q81" s="93">
        <f t="shared" si="8"/>
        <v>0</v>
      </c>
      <c r="R81" s="125">
        <f t="shared" si="9"/>
        <v>0</v>
      </c>
      <c r="S81" s="125">
        <f t="shared" si="10"/>
        <v>0</v>
      </c>
      <c r="T81" s="125">
        <f t="shared" si="11"/>
        <v>0</v>
      </c>
      <c r="U81" s="125">
        <f t="shared" si="12"/>
        <v>0</v>
      </c>
    </row>
    <row r="82" spans="1:21" s="42" customFormat="1" ht="12.75" hidden="1" customHeight="1">
      <c r="A82" s="62" t="s">
        <v>954</v>
      </c>
      <c r="B82" s="62">
        <v>129</v>
      </c>
      <c r="C82" s="62">
        <v>1</v>
      </c>
      <c r="D82" s="63" t="s">
        <v>1041</v>
      </c>
      <c r="E82" s="62"/>
      <c r="F82" s="65" t="s">
        <v>1001</v>
      </c>
      <c r="G82" s="58" t="s">
        <v>350</v>
      </c>
      <c r="H82" s="58">
        <v>1165</v>
      </c>
      <c r="I82" s="58">
        <v>659</v>
      </c>
      <c r="J82" s="106">
        <v>40730</v>
      </c>
      <c r="K82" s="64"/>
      <c r="L82" s="58" t="s">
        <v>733</v>
      </c>
      <c r="M82" s="58"/>
      <c r="N82" s="85">
        <v>10</v>
      </c>
      <c r="O82" s="93">
        <v>12</v>
      </c>
      <c r="P82" s="93"/>
      <c r="Q82" s="93">
        <f t="shared" si="8"/>
        <v>0</v>
      </c>
      <c r="R82" s="125">
        <f t="shared" si="9"/>
        <v>0</v>
      </c>
      <c r="S82" s="125">
        <f t="shared" si="10"/>
        <v>0</v>
      </c>
      <c r="T82" s="125">
        <f t="shared" si="11"/>
        <v>0</v>
      </c>
      <c r="U82" s="125">
        <f t="shared" si="12"/>
        <v>0</v>
      </c>
    </row>
    <row r="83" spans="1:21" s="42" customFormat="1" ht="12.75" hidden="1" customHeight="1">
      <c r="A83" s="62" t="s">
        <v>954</v>
      </c>
      <c r="B83" s="62">
        <v>130</v>
      </c>
      <c r="C83" s="62">
        <v>1</v>
      </c>
      <c r="D83" s="63" t="s">
        <v>1042</v>
      </c>
      <c r="E83" s="62"/>
      <c r="F83" s="65" t="s">
        <v>1001</v>
      </c>
      <c r="G83" s="58" t="s">
        <v>350</v>
      </c>
      <c r="H83" s="58">
        <v>1165</v>
      </c>
      <c r="I83" s="58">
        <v>659</v>
      </c>
      <c r="J83" s="106">
        <v>40730</v>
      </c>
      <c r="K83" s="64"/>
      <c r="L83" s="58" t="s">
        <v>733</v>
      </c>
      <c r="M83" s="58"/>
      <c r="N83" s="85">
        <v>10</v>
      </c>
      <c r="O83" s="93">
        <v>12</v>
      </c>
      <c r="P83" s="93"/>
      <c r="Q83" s="93">
        <f t="shared" si="8"/>
        <v>0</v>
      </c>
      <c r="R83" s="125">
        <f t="shared" si="9"/>
        <v>0</v>
      </c>
      <c r="S83" s="125">
        <f t="shared" si="10"/>
        <v>0</v>
      </c>
      <c r="T83" s="125">
        <f t="shared" si="11"/>
        <v>0</v>
      </c>
      <c r="U83" s="125">
        <f t="shared" si="12"/>
        <v>0</v>
      </c>
    </row>
    <row r="84" spans="1:21" s="42" customFormat="1" ht="12.75" hidden="1" customHeight="1">
      <c r="A84" s="62" t="s">
        <v>954</v>
      </c>
      <c r="B84" s="62">
        <v>131</v>
      </c>
      <c r="C84" s="62">
        <v>1</v>
      </c>
      <c r="D84" s="63" t="s">
        <v>1043</v>
      </c>
      <c r="E84" s="62"/>
      <c r="F84" s="65" t="s">
        <v>1001</v>
      </c>
      <c r="G84" s="58" t="s">
        <v>350</v>
      </c>
      <c r="H84" s="58">
        <v>1165</v>
      </c>
      <c r="I84" s="58">
        <v>659</v>
      </c>
      <c r="J84" s="106">
        <v>40730</v>
      </c>
      <c r="K84" s="64"/>
      <c r="L84" s="58" t="s">
        <v>733</v>
      </c>
      <c r="M84" s="58"/>
      <c r="N84" s="85">
        <v>10</v>
      </c>
      <c r="O84" s="93">
        <v>12</v>
      </c>
      <c r="P84" s="93"/>
      <c r="Q84" s="93">
        <f t="shared" si="8"/>
        <v>0</v>
      </c>
      <c r="R84" s="125">
        <f t="shared" si="9"/>
        <v>0</v>
      </c>
      <c r="S84" s="125">
        <f t="shared" si="10"/>
        <v>0</v>
      </c>
      <c r="T84" s="125">
        <f t="shared" si="11"/>
        <v>0</v>
      </c>
      <c r="U84" s="125">
        <f t="shared" si="12"/>
        <v>0</v>
      </c>
    </row>
    <row r="85" spans="1:21" s="42" customFormat="1" ht="12.75" hidden="1" customHeight="1">
      <c r="A85" s="62" t="s">
        <v>954</v>
      </c>
      <c r="B85" s="62">
        <v>132</v>
      </c>
      <c r="C85" s="62">
        <v>1</v>
      </c>
      <c r="D85" s="63" t="s">
        <v>1044</v>
      </c>
      <c r="E85" s="62"/>
      <c r="F85" s="65" t="s">
        <v>1001</v>
      </c>
      <c r="G85" s="58" t="s">
        <v>350</v>
      </c>
      <c r="H85" s="58">
        <v>1165</v>
      </c>
      <c r="I85" s="58">
        <v>659</v>
      </c>
      <c r="J85" s="106">
        <v>40730</v>
      </c>
      <c r="K85" s="64"/>
      <c r="L85" s="58" t="s">
        <v>733</v>
      </c>
      <c r="M85" s="58"/>
      <c r="N85" s="85">
        <v>10</v>
      </c>
      <c r="O85" s="93">
        <v>12</v>
      </c>
      <c r="P85" s="93"/>
      <c r="Q85" s="93">
        <f t="shared" si="8"/>
        <v>0</v>
      </c>
      <c r="R85" s="125">
        <f t="shared" si="9"/>
        <v>0</v>
      </c>
      <c r="S85" s="125">
        <f t="shared" si="10"/>
        <v>0</v>
      </c>
      <c r="T85" s="125">
        <f t="shared" si="11"/>
        <v>0</v>
      </c>
      <c r="U85" s="125">
        <f t="shared" si="12"/>
        <v>0</v>
      </c>
    </row>
    <row r="86" spans="1:21" s="42" customFormat="1" ht="12.75" hidden="1" customHeight="1">
      <c r="A86" s="62" t="s">
        <v>954</v>
      </c>
      <c r="B86" s="62">
        <v>133</v>
      </c>
      <c r="C86" s="62">
        <v>1</v>
      </c>
      <c r="D86" s="63" t="s">
        <v>1045</v>
      </c>
      <c r="E86" s="62"/>
      <c r="F86" s="65" t="s">
        <v>1001</v>
      </c>
      <c r="G86" s="58" t="s">
        <v>350</v>
      </c>
      <c r="H86" s="58">
        <v>1165</v>
      </c>
      <c r="I86" s="58">
        <v>659</v>
      </c>
      <c r="J86" s="106">
        <v>40730</v>
      </c>
      <c r="K86" s="64"/>
      <c r="L86" s="58" t="s">
        <v>733</v>
      </c>
      <c r="M86" s="58"/>
      <c r="N86" s="85">
        <v>10</v>
      </c>
      <c r="O86" s="93">
        <v>12</v>
      </c>
      <c r="P86" s="93"/>
      <c r="Q86" s="93">
        <f t="shared" si="8"/>
        <v>0</v>
      </c>
      <c r="R86" s="125">
        <f t="shared" si="9"/>
        <v>0</v>
      </c>
      <c r="S86" s="125">
        <f t="shared" si="10"/>
        <v>0</v>
      </c>
      <c r="T86" s="125">
        <f t="shared" si="11"/>
        <v>0</v>
      </c>
      <c r="U86" s="125">
        <f t="shared" si="12"/>
        <v>0</v>
      </c>
    </row>
    <row r="87" spans="1:21" s="42" customFormat="1" ht="12.75" hidden="1" customHeight="1">
      <c r="A87" s="62" t="s">
        <v>954</v>
      </c>
      <c r="B87" s="62">
        <v>134</v>
      </c>
      <c r="C87" s="62">
        <v>1</v>
      </c>
      <c r="D87" s="63" t="s">
        <v>1046</v>
      </c>
      <c r="E87" s="62"/>
      <c r="F87" s="65" t="s">
        <v>1001</v>
      </c>
      <c r="G87" s="58" t="s">
        <v>350</v>
      </c>
      <c r="H87" s="58">
        <v>1165</v>
      </c>
      <c r="I87" s="58">
        <v>659</v>
      </c>
      <c r="J87" s="106">
        <v>40730</v>
      </c>
      <c r="K87" s="64"/>
      <c r="L87" s="58" t="s">
        <v>733</v>
      </c>
      <c r="M87" s="58"/>
      <c r="N87" s="85">
        <v>10</v>
      </c>
      <c r="O87" s="93">
        <v>12</v>
      </c>
      <c r="P87" s="93"/>
      <c r="Q87" s="93">
        <f t="shared" si="8"/>
        <v>0</v>
      </c>
      <c r="R87" s="125">
        <f t="shared" si="9"/>
        <v>0</v>
      </c>
      <c r="S87" s="125">
        <f t="shared" si="10"/>
        <v>0</v>
      </c>
      <c r="T87" s="125">
        <f t="shared" si="11"/>
        <v>0</v>
      </c>
      <c r="U87" s="125">
        <f t="shared" si="12"/>
        <v>0</v>
      </c>
    </row>
    <row r="88" spans="1:21" s="42" customFormat="1" ht="12.75" hidden="1" customHeight="1">
      <c r="A88" s="62" t="s">
        <v>954</v>
      </c>
      <c r="B88" s="62">
        <v>137</v>
      </c>
      <c r="C88" s="62">
        <v>1</v>
      </c>
      <c r="D88" s="63" t="s">
        <v>1047</v>
      </c>
      <c r="E88" s="62"/>
      <c r="F88" s="65" t="s">
        <v>1001</v>
      </c>
      <c r="G88" s="58" t="s">
        <v>350</v>
      </c>
      <c r="H88" s="58"/>
      <c r="I88" s="58">
        <v>3225</v>
      </c>
      <c r="J88" s="106">
        <v>40751</v>
      </c>
      <c r="K88" s="64"/>
      <c r="L88" s="58" t="s">
        <v>1003</v>
      </c>
      <c r="M88" s="58"/>
      <c r="N88" s="85">
        <v>10</v>
      </c>
      <c r="O88" s="93">
        <v>12</v>
      </c>
      <c r="P88" s="93"/>
      <c r="Q88" s="93">
        <f t="shared" si="8"/>
        <v>0</v>
      </c>
      <c r="R88" s="125">
        <f t="shared" si="9"/>
        <v>0</v>
      </c>
      <c r="S88" s="125">
        <f t="shared" si="10"/>
        <v>0</v>
      </c>
      <c r="T88" s="125">
        <f t="shared" si="11"/>
        <v>0</v>
      </c>
      <c r="U88" s="125">
        <f t="shared" si="12"/>
        <v>0</v>
      </c>
    </row>
    <row r="89" spans="1:21" s="42" customFormat="1" ht="12.75" hidden="1" customHeight="1">
      <c r="A89" s="62" t="s">
        <v>954</v>
      </c>
      <c r="B89" s="62">
        <v>138</v>
      </c>
      <c r="C89" s="62">
        <v>1</v>
      </c>
      <c r="D89" s="63" t="s">
        <v>1048</v>
      </c>
      <c r="E89" s="62"/>
      <c r="F89" s="65" t="s">
        <v>1001</v>
      </c>
      <c r="G89" s="58" t="s">
        <v>350</v>
      </c>
      <c r="H89" s="58"/>
      <c r="I89" s="58">
        <v>3214</v>
      </c>
      <c r="J89" s="106">
        <v>40745</v>
      </c>
      <c r="K89" s="64"/>
      <c r="L89" s="58" t="s">
        <v>1003</v>
      </c>
      <c r="M89" s="58"/>
      <c r="N89" s="85">
        <v>10</v>
      </c>
      <c r="O89" s="93">
        <v>12</v>
      </c>
      <c r="P89" s="93"/>
      <c r="Q89" s="93">
        <f t="shared" si="8"/>
        <v>0</v>
      </c>
      <c r="R89" s="125">
        <f t="shared" si="9"/>
        <v>0</v>
      </c>
      <c r="S89" s="125">
        <f t="shared" si="10"/>
        <v>0</v>
      </c>
      <c r="T89" s="125">
        <f t="shared" si="11"/>
        <v>0</v>
      </c>
      <c r="U89" s="125">
        <f t="shared" si="12"/>
        <v>0</v>
      </c>
    </row>
    <row r="90" spans="1:21" s="42" customFormat="1" ht="12.75" hidden="1" customHeight="1">
      <c r="A90" s="62" t="s">
        <v>954</v>
      </c>
      <c r="B90" s="62">
        <v>139</v>
      </c>
      <c r="C90" s="62">
        <v>1</v>
      </c>
      <c r="D90" s="63" t="s">
        <v>1049</v>
      </c>
      <c r="E90" s="62"/>
      <c r="F90" s="65" t="s">
        <v>1050</v>
      </c>
      <c r="G90" s="58"/>
      <c r="H90" s="58"/>
      <c r="I90" s="58"/>
      <c r="J90" s="85"/>
      <c r="K90" s="64"/>
      <c r="L90" s="58"/>
      <c r="M90" s="58"/>
      <c r="N90" s="85">
        <v>10</v>
      </c>
      <c r="O90" s="93">
        <v>12</v>
      </c>
      <c r="P90" s="93"/>
      <c r="Q90" s="93">
        <f t="shared" si="8"/>
        <v>0</v>
      </c>
      <c r="R90" s="125">
        <f t="shared" si="9"/>
        <v>0</v>
      </c>
      <c r="S90" s="125">
        <f t="shared" si="10"/>
        <v>0</v>
      </c>
      <c r="T90" s="125">
        <f t="shared" si="11"/>
        <v>0</v>
      </c>
      <c r="U90" s="125">
        <f t="shared" si="12"/>
        <v>0</v>
      </c>
    </row>
    <row r="91" spans="1:21" s="42" customFormat="1" ht="12.75" hidden="1" customHeight="1">
      <c r="A91" s="62" t="s">
        <v>954</v>
      </c>
      <c r="B91" s="62">
        <v>140</v>
      </c>
      <c r="C91" s="62">
        <v>1</v>
      </c>
      <c r="D91" s="68" t="s">
        <v>1051</v>
      </c>
      <c r="E91" s="67"/>
      <c r="F91" s="65" t="s">
        <v>963</v>
      </c>
      <c r="G91" s="58" t="s">
        <v>350</v>
      </c>
      <c r="H91" s="58"/>
      <c r="I91" s="58"/>
      <c r="J91" s="85"/>
      <c r="K91" s="64"/>
      <c r="L91" s="58"/>
      <c r="M91" s="58"/>
      <c r="N91" s="85">
        <v>10</v>
      </c>
      <c r="O91" s="93">
        <v>12</v>
      </c>
      <c r="P91" s="93"/>
      <c r="Q91" s="93">
        <f t="shared" si="8"/>
        <v>0</v>
      </c>
      <c r="R91" s="125">
        <f t="shared" si="9"/>
        <v>0</v>
      </c>
      <c r="S91" s="125">
        <f t="shared" si="10"/>
        <v>0</v>
      </c>
      <c r="T91" s="125">
        <f t="shared" si="11"/>
        <v>0</v>
      </c>
      <c r="U91" s="125">
        <f t="shared" si="12"/>
        <v>0</v>
      </c>
    </row>
    <row r="92" spans="1:21" s="42" customFormat="1" ht="15">
      <c r="A92" s="62" t="s">
        <v>954</v>
      </c>
      <c r="B92" s="62">
        <v>141</v>
      </c>
      <c r="C92" s="62">
        <v>1</v>
      </c>
      <c r="D92" s="63" t="s">
        <v>197</v>
      </c>
      <c r="E92" s="62"/>
      <c r="F92" s="65" t="s">
        <v>1001</v>
      </c>
      <c r="G92" s="59">
        <v>1325901</v>
      </c>
      <c r="H92" s="58">
        <v>649</v>
      </c>
      <c r="I92" s="58" t="s">
        <v>874</v>
      </c>
      <c r="J92" s="106">
        <v>40399</v>
      </c>
      <c r="K92" s="64">
        <v>2629.67</v>
      </c>
      <c r="L92" s="58" t="s">
        <v>875</v>
      </c>
      <c r="M92" s="58" t="s">
        <v>1878</v>
      </c>
      <c r="N92" s="85">
        <v>10</v>
      </c>
      <c r="O92" s="93">
        <v>12</v>
      </c>
      <c r="P92" s="93">
        <f>4+12+12+12+12+12+12</f>
        <v>76</v>
      </c>
      <c r="Q92" s="93">
        <f t="shared" si="8"/>
        <v>21.913916666666665</v>
      </c>
      <c r="R92" s="125">
        <f t="shared" si="9"/>
        <v>262.96699999999998</v>
      </c>
      <c r="S92" s="125">
        <f t="shared" si="10"/>
        <v>1665.4576666666667</v>
      </c>
      <c r="T92" s="125">
        <f t="shared" si="11"/>
        <v>1928.4246666666668</v>
      </c>
      <c r="U92" s="125">
        <f t="shared" si="12"/>
        <v>701.24533333333329</v>
      </c>
    </row>
    <row r="93" spans="1:21" s="42" customFormat="1" ht="15" hidden="1" customHeight="1">
      <c r="A93" s="62" t="s">
        <v>954</v>
      </c>
      <c r="B93" s="62">
        <v>142</v>
      </c>
      <c r="C93" s="62">
        <v>1</v>
      </c>
      <c r="D93" s="63" t="s">
        <v>1052</v>
      </c>
      <c r="E93" s="62"/>
      <c r="F93" s="65" t="s">
        <v>1001</v>
      </c>
      <c r="G93" s="58"/>
      <c r="H93" s="58"/>
      <c r="I93" s="58"/>
      <c r="J93" s="85"/>
      <c r="K93" s="64"/>
      <c r="L93" s="58"/>
      <c r="M93" s="58"/>
      <c r="N93" s="85">
        <v>10</v>
      </c>
      <c r="O93" s="93"/>
      <c r="P93" s="93"/>
      <c r="Q93" s="93">
        <f t="shared" si="8"/>
        <v>0</v>
      </c>
      <c r="R93" s="125">
        <f t="shared" si="9"/>
        <v>0</v>
      </c>
      <c r="S93" s="125">
        <f t="shared" si="10"/>
        <v>0</v>
      </c>
      <c r="T93" s="125">
        <f t="shared" si="11"/>
        <v>0</v>
      </c>
      <c r="U93" s="125">
        <f t="shared" si="12"/>
        <v>0</v>
      </c>
    </row>
    <row r="94" spans="1:21" s="42" customFormat="1" ht="12.75" hidden="1" customHeight="1">
      <c r="A94" s="62" t="s">
        <v>954</v>
      </c>
      <c r="B94" s="62">
        <v>143</v>
      </c>
      <c r="C94" s="62">
        <v>1</v>
      </c>
      <c r="D94" s="63" t="s">
        <v>1052</v>
      </c>
      <c r="E94" s="62"/>
      <c r="F94" s="65" t="s">
        <v>1001</v>
      </c>
      <c r="G94" s="58"/>
      <c r="H94" s="58"/>
      <c r="I94" s="58"/>
      <c r="J94" s="85"/>
      <c r="K94" s="64"/>
      <c r="L94" s="58"/>
      <c r="M94" s="58"/>
      <c r="N94" s="85">
        <v>10</v>
      </c>
      <c r="O94" s="93"/>
      <c r="P94" s="93"/>
      <c r="Q94" s="93">
        <f t="shared" si="8"/>
        <v>0</v>
      </c>
      <c r="R94" s="125">
        <f t="shared" si="9"/>
        <v>0</v>
      </c>
      <c r="S94" s="125">
        <f t="shared" si="10"/>
        <v>0</v>
      </c>
      <c r="T94" s="125">
        <f t="shared" si="11"/>
        <v>0</v>
      </c>
      <c r="U94" s="125">
        <f t="shared" si="12"/>
        <v>0</v>
      </c>
    </row>
    <row r="95" spans="1:21" s="42" customFormat="1" ht="12.75" hidden="1" customHeight="1">
      <c r="A95" s="62" t="s">
        <v>954</v>
      </c>
      <c r="B95" s="62">
        <v>145</v>
      </c>
      <c r="C95" s="62">
        <v>1</v>
      </c>
      <c r="D95" s="63" t="s">
        <v>1053</v>
      </c>
      <c r="E95" s="62"/>
      <c r="F95" s="65" t="s">
        <v>1001</v>
      </c>
      <c r="G95" s="58"/>
      <c r="H95" s="58"/>
      <c r="I95" s="58"/>
      <c r="J95" s="85"/>
      <c r="K95" s="64"/>
      <c r="L95" s="58"/>
      <c r="M95" s="58"/>
      <c r="N95" s="85">
        <v>10</v>
      </c>
      <c r="O95" s="93"/>
      <c r="P95" s="93"/>
      <c r="Q95" s="93">
        <f t="shared" si="8"/>
        <v>0</v>
      </c>
      <c r="R95" s="125">
        <f t="shared" si="9"/>
        <v>0</v>
      </c>
      <c r="S95" s="125">
        <f t="shared" si="10"/>
        <v>0</v>
      </c>
      <c r="T95" s="125">
        <f t="shared" si="11"/>
        <v>0</v>
      </c>
      <c r="U95" s="125">
        <f t="shared" si="12"/>
        <v>0</v>
      </c>
    </row>
    <row r="96" spans="1:21" s="42" customFormat="1" ht="12.75" hidden="1" customHeight="1">
      <c r="A96" s="62" t="s">
        <v>954</v>
      </c>
      <c r="B96" s="62">
        <v>146</v>
      </c>
      <c r="C96" s="62">
        <v>1</v>
      </c>
      <c r="D96" s="68" t="s">
        <v>1054</v>
      </c>
      <c r="E96" s="67"/>
      <c r="F96" s="65" t="s">
        <v>968</v>
      </c>
      <c r="G96" s="58"/>
      <c r="H96" s="58"/>
      <c r="I96" s="58"/>
      <c r="J96" s="85"/>
      <c r="K96" s="64"/>
      <c r="L96" s="58"/>
      <c r="M96" s="58"/>
      <c r="N96" s="85">
        <v>10</v>
      </c>
      <c r="O96" s="93"/>
      <c r="P96" s="93"/>
      <c r="Q96" s="93">
        <f t="shared" si="8"/>
        <v>0</v>
      </c>
      <c r="R96" s="125">
        <f t="shared" si="9"/>
        <v>0</v>
      </c>
      <c r="S96" s="125">
        <f t="shared" si="10"/>
        <v>0</v>
      </c>
      <c r="T96" s="125">
        <f t="shared" si="11"/>
        <v>0</v>
      </c>
      <c r="U96" s="125">
        <f t="shared" si="12"/>
        <v>0</v>
      </c>
    </row>
    <row r="97" spans="1:21" s="42" customFormat="1" ht="12.75" hidden="1" customHeight="1">
      <c r="A97" s="62" t="s">
        <v>954</v>
      </c>
      <c r="B97" s="62">
        <v>148</v>
      </c>
      <c r="C97" s="62">
        <v>1</v>
      </c>
      <c r="D97" s="68" t="s">
        <v>16</v>
      </c>
      <c r="E97" s="67"/>
      <c r="F97" s="65" t="s">
        <v>963</v>
      </c>
      <c r="G97" s="58"/>
      <c r="H97" s="58"/>
      <c r="I97" s="58"/>
      <c r="J97" s="85"/>
      <c r="K97" s="64"/>
      <c r="L97" s="58"/>
      <c r="M97" s="58"/>
      <c r="N97" s="85">
        <v>10</v>
      </c>
      <c r="O97" s="93"/>
      <c r="P97" s="93"/>
      <c r="Q97" s="93">
        <f t="shared" si="8"/>
        <v>0</v>
      </c>
      <c r="R97" s="125">
        <f t="shared" si="9"/>
        <v>0</v>
      </c>
      <c r="S97" s="125">
        <f t="shared" si="10"/>
        <v>0</v>
      </c>
      <c r="T97" s="125">
        <f t="shared" si="11"/>
        <v>0</v>
      </c>
      <c r="U97" s="125">
        <f t="shared" si="12"/>
        <v>0</v>
      </c>
    </row>
    <row r="98" spans="1:21" s="42" customFormat="1" ht="12.75" hidden="1" customHeight="1">
      <c r="A98" s="62" t="s">
        <v>954</v>
      </c>
      <c r="B98" s="62">
        <v>149</v>
      </c>
      <c r="C98" s="67">
        <v>1</v>
      </c>
      <c r="D98" s="68" t="s">
        <v>1055</v>
      </c>
      <c r="E98" s="67"/>
      <c r="F98" s="65" t="s">
        <v>963</v>
      </c>
      <c r="G98" s="58"/>
      <c r="H98" s="58"/>
      <c r="I98" s="58"/>
      <c r="J98" s="85"/>
      <c r="K98" s="64"/>
      <c r="L98" s="58"/>
      <c r="M98" s="58"/>
      <c r="N98" s="85">
        <v>10</v>
      </c>
      <c r="O98" s="93"/>
      <c r="P98" s="93"/>
      <c r="Q98" s="93">
        <f t="shared" si="8"/>
        <v>0</v>
      </c>
      <c r="R98" s="125">
        <f t="shared" si="9"/>
        <v>0</v>
      </c>
      <c r="S98" s="125">
        <f t="shared" si="10"/>
        <v>0</v>
      </c>
      <c r="T98" s="125">
        <f t="shared" si="11"/>
        <v>0</v>
      </c>
      <c r="U98" s="125">
        <f t="shared" si="12"/>
        <v>0</v>
      </c>
    </row>
    <row r="99" spans="1:21" s="42" customFormat="1" ht="12.75" hidden="1" customHeight="1">
      <c r="A99" s="62" t="s">
        <v>954</v>
      </c>
      <c r="B99" s="62">
        <v>150</v>
      </c>
      <c r="C99" s="67">
        <v>1</v>
      </c>
      <c r="D99" s="68" t="s">
        <v>1056</v>
      </c>
      <c r="E99" s="67"/>
      <c r="F99" s="65" t="s">
        <v>963</v>
      </c>
      <c r="G99" s="59">
        <v>1358745</v>
      </c>
      <c r="H99" s="58">
        <v>2139</v>
      </c>
      <c r="I99" s="58">
        <v>10967</v>
      </c>
      <c r="J99" s="106">
        <v>38299</v>
      </c>
      <c r="K99" s="64"/>
      <c r="L99" s="58" t="s">
        <v>354</v>
      </c>
      <c r="M99" s="58"/>
      <c r="N99" s="85">
        <v>10</v>
      </c>
      <c r="O99" s="93"/>
      <c r="P99" s="93"/>
      <c r="Q99" s="93">
        <f t="shared" si="8"/>
        <v>0</v>
      </c>
      <c r="R99" s="125">
        <f t="shared" si="9"/>
        <v>0</v>
      </c>
      <c r="S99" s="125">
        <f t="shared" si="10"/>
        <v>0</v>
      </c>
      <c r="T99" s="125">
        <f t="shared" si="11"/>
        <v>0</v>
      </c>
      <c r="U99" s="125">
        <f t="shared" si="12"/>
        <v>0</v>
      </c>
    </row>
    <row r="100" spans="1:21" s="42" customFormat="1" ht="15">
      <c r="A100" s="62" t="s">
        <v>954</v>
      </c>
      <c r="B100" s="62">
        <v>151</v>
      </c>
      <c r="C100" s="67">
        <v>1</v>
      </c>
      <c r="D100" s="68" t="s">
        <v>1057</v>
      </c>
      <c r="E100" s="67"/>
      <c r="F100" s="65" t="s">
        <v>963</v>
      </c>
      <c r="G100" s="59">
        <v>1424489</v>
      </c>
      <c r="H100" s="58">
        <v>2994</v>
      </c>
      <c r="I100" s="58">
        <v>47827</v>
      </c>
      <c r="J100" s="106">
        <v>38860</v>
      </c>
      <c r="K100" s="64">
        <v>4300</v>
      </c>
      <c r="L100" s="58" t="s">
        <v>1058</v>
      </c>
      <c r="M100" s="58" t="s">
        <v>1879</v>
      </c>
      <c r="N100" s="85">
        <v>10</v>
      </c>
      <c r="O100" s="93">
        <v>0</v>
      </c>
      <c r="P100" s="93">
        <v>0</v>
      </c>
      <c r="Q100" s="93">
        <f t="shared" si="8"/>
        <v>35.833333333333336</v>
      </c>
      <c r="R100" s="125">
        <f t="shared" si="9"/>
        <v>0</v>
      </c>
      <c r="S100" s="125">
        <f t="shared" si="10"/>
        <v>0</v>
      </c>
      <c r="T100" s="125">
        <f t="shared" si="11"/>
        <v>0</v>
      </c>
      <c r="U100" s="125">
        <f t="shared" si="12"/>
        <v>4300</v>
      </c>
    </row>
    <row r="101" spans="1:21" s="42" customFormat="1" ht="12.75" hidden="1" customHeight="1">
      <c r="A101" s="62" t="s">
        <v>954</v>
      </c>
      <c r="B101" s="62">
        <v>153</v>
      </c>
      <c r="C101" s="67">
        <v>1</v>
      </c>
      <c r="D101" s="68" t="s">
        <v>1059</v>
      </c>
      <c r="E101" s="67"/>
      <c r="F101" s="65" t="s">
        <v>963</v>
      </c>
      <c r="G101" s="58"/>
      <c r="H101" s="58"/>
      <c r="I101" s="58"/>
      <c r="J101" s="85"/>
      <c r="K101" s="64"/>
      <c r="L101" s="58"/>
      <c r="M101" s="58"/>
      <c r="N101" s="85">
        <v>10</v>
      </c>
      <c r="O101" s="93"/>
      <c r="P101" s="93"/>
      <c r="Q101" s="93">
        <f t="shared" si="8"/>
        <v>0</v>
      </c>
      <c r="R101" s="125">
        <f t="shared" si="9"/>
        <v>0</v>
      </c>
      <c r="S101" s="125">
        <f t="shared" si="10"/>
        <v>0</v>
      </c>
      <c r="T101" s="125">
        <f t="shared" si="11"/>
        <v>0</v>
      </c>
      <c r="U101" s="125">
        <f t="shared" si="12"/>
        <v>0</v>
      </c>
    </row>
    <row r="102" spans="1:21" s="42" customFormat="1" ht="12.75" hidden="1" customHeight="1">
      <c r="A102" s="62" t="s">
        <v>954</v>
      </c>
      <c r="B102" s="62">
        <v>154</v>
      </c>
      <c r="C102" s="67">
        <v>1</v>
      </c>
      <c r="D102" s="68" t="s">
        <v>1060</v>
      </c>
      <c r="E102" s="67"/>
      <c r="F102" s="65" t="s">
        <v>1001</v>
      </c>
      <c r="G102" s="58"/>
      <c r="H102" s="58"/>
      <c r="I102" s="58"/>
      <c r="J102" s="85"/>
      <c r="K102" s="64"/>
      <c r="L102" s="58"/>
      <c r="M102" s="58"/>
      <c r="N102" s="85">
        <v>10</v>
      </c>
      <c r="O102" s="93"/>
      <c r="P102" s="93"/>
      <c r="Q102" s="93">
        <f t="shared" si="8"/>
        <v>0</v>
      </c>
      <c r="R102" s="125">
        <f t="shared" si="9"/>
        <v>0</v>
      </c>
      <c r="S102" s="125">
        <f t="shared" si="10"/>
        <v>0</v>
      </c>
      <c r="T102" s="125">
        <f t="shared" si="11"/>
        <v>0</v>
      </c>
      <c r="U102" s="125">
        <f t="shared" si="12"/>
        <v>0</v>
      </c>
    </row>
    <row r="103" spans="1:21" s="42" customFormat="1" ht="15">
      <c r="A103" s="62" t="s">
        <v>954</v>
      </c>
      <c r="B103" s="62">
        <v>155</v>
      </c>
      <c r="C103" s="67">
        <v>1</v>
      </c>
      <c r="D103" s="68" t="s">
        <v>1061</v>
      </c>
      <c r="E103" s="67"/>
      <c r="F103" s="65" t="s">
        <v>1001</v>
      </c>
      <c r="G103" s="59">
        <v>1450056</v>
      </c>
      <c r="H103" s="58">
        <v>2997</v>
      </c>
      <c r="I103" s="58" t="s">
        <v>957</v>
      </c>
      <c r="J103" s="106">
        <v>38856</v>
      </c>
      <c r="K103" s="64">
        <v>763.6</v>
      </c>
      <c r="L103" s="58" t="s">
        <v>733</v>
      </c>
      <c r="M103" s="58" t="s">
        <v>1879</v>
      </c>
      <c r="N103" s="85">
        <v>10</v>
      </c>
      <c r="O103" s="93">
        <v>0</v>
      </c>
      <c r="P103" s="93"/>
      <c r="Q103" s="93">
        <f t="shared" si="8"/>
        <v>6.3633333333333333</v>
      </c>
      <c r="R103" s="125">
        <f t="shared" si="9"/>
        <v>0</v>
      </c>
      <c r="S103" s="125">
        <f t="shared" si="10"/>
        <v>0</v>
      </c>
      <c r="T103" s="125">
        <f t="shared" si="11"/>
        <v>0</v>
      </c>
      <c r="U103" s="125">
        <f t="shared" si="12"/>
        <v>763.6</v>
      </c>
    </row>
    <row r="104" spans="1:21" s="42" customFormat="1" ht="15">
      <c r="A104" s="62" t="s">
        <v>954</v>
      </c>
      <c r="B104" s="62">
        <v>157</v>
      </c>
      <c r="C104" s="62">
        <v>1</v>
      </c>
      <c r="D104" s="63" t="s">
        <v>1062</v>
      </c>
      <c r="E104" s="62"/>
      <c r="F104" s="65" t="s">
        <v>963</v>
      </c>
      <c r="G104" s="59">
        <v>1409879</v>
      </c>
      <c r="H104" s="58">
        <v>2869</v>
      </c>
      <c r="I104" s="58">
        <v>776</v>
      </c>
      <c r="J104" s="106">
        <v>38776</v>
      </c>
      <c r="K104" s="64">
        <v>701.5</v>
      </c>
      <c r="L104" s="58" t="s">
        <v>351</v>
      </c>
      <c r="M104" s="58" t="s">
        <v>1879</v>
      </c>
      <c r="N104" s="85">
        <v>10</v>
      </c>
      <c r="O104" s="93">
        <v>0</v>
      </c>
      <c r="P104" s="93"/>
      <c r="Q104" s="93">
        <f t="shared" si="8"/>
        <v>5.8458333333333341</v>
      </c>
      <c r="R104" s="125">
        <f t="shared" si="9"/>
        <v>0</v>
      </c>
      <c r="S104" s="125">
        <f t="shared" si="10"/>
        <v>0</v>
      </c>
      <c r="T104" s="125">
        <f t="shared" si="11"/>
        <v>0</v>
      </c>
      <c r="U104" s="125">
        <f t="shared" si="12"/>
        <v>701.5</v>
      </c>
    </row>
    <row r="105" spans="1:21" s="42" customFormat="1" ht="15">
      <c r="A105" s="62" t="s">
        <v>954</v>
      </c>
      <c r="B105" s="62">
        <v>158</v>
      </c>
      <c r="C105" s="62">
        <v>1</v>
      </c>
      <c r="D105" s="63" t="s">
        <v>1062</v>
      </c>
      <c r="E105" s="62"/>
      <c r="F105" s="65" t="s">
        <v>963</v>
      </c>
      <c r="G105" s="59">
        <v>1409879</v>
      </c>
      <c r="H105" s="58">
        <v>2869</v>
      </c>
      <c r="I105" s="58">
        <v>776</v>
      </c>
      <c r="J105" s="106">
        <v>38776</v>
      </c>
      <c r="K105" s="64">
        <v>701.5</v>
      </c>
      <c r="L105" s="58" t="s">
        <v>351</v>
      </c>
      <c r="M105" s="58" t="s">
        <v>1879</v>
      </c>
      <c r="N105" s="85">
        <v>10</v>
      </c>
      <c r="O105" s="93">
        <v>0</v>
      </c>
      <c r="P105" s="93"/>
      <c r="Q105" s="93">
        <f t="shared" si="8"/>
        <v>5.8458333333333341</v>
      </c>
      <c r="R105" s="125">
        <f t="shared" si="9"/>
        <v>0</v>
      </c>
      <c r="S105" s="125">
        <f t="shared" si="10"/>
        <v>0</v>
      </c>
      <c r="T105" s="125">
        <f t="shared" si="11"/>
        <v>0</v>
      </c>
      <c r="U105" s="125">
        <f t="shared" si="12"/>
        <v>701.5</v>
      </c>
    </row>
    <row r="106" spans="1:21" s="42" customFormat="1" ht="15">
      <c r="A106" s="62" t="s">
        <v>954</v>
      </c>
      <c r="B106" s="62">
        <v>159</v>
      </c>
      <c r="C106" s="62">
        <v>1</v>
      </c>
      <c r="D106" s="63" t="s">
        <v>1063</v>
      </c>
      <c r="E106" s="62"/>
      <c r="F106" s="65" t="s">
        <v>963</v>
      </c>
      <c r="G106" s="58" t="s">
        <v>1064</v>
      </c>
      <c r="H106" s="58">
        <v>1310</v>
      </c>
      <c r="I106" s="58"/>
      <c r="J106" s="106">
        <v>38776</v>
      </c>
      <c r="K106" s="64">
        <v>4946.24</v>
      </c>
      <c r="L106" s="58"/>
      <c r="M106" s="58" t="s">
        <v>1879</v>
      </c>
      <c r="N106" s="85">
        <v>10</v>
      </c>
      <c r="O106" s="93">
        <v>0</v>
      </c>
      <c r="P106" s="93"/>
      <c r="Q106" s="93">
        <f t="shared" si="8"/>
        <v>41.218666666666664</v>
      </c>
      <c r="R106" s="125">
        <f t="shared" si="9"/>
        <v>0</v>
      </c>
      <c r="S106" s="125">
        <f t="shared" si="10"/>
        <v>0</v>
      </c>
      <c r="T106" s="125">
        <f t="shared" si="11"/>
        <v>0</v>
      </c>
      <c r="U106" s="125">
        <f t="shared" si="12"/>
        <v>4946.24</v>
      </c>
    </row>
    <row r="107" spans="1:21" s="42" customFormat="1" ht="12.75" hidden="1" customHeight="1">
      <c r="A107" s="62" t="s">
        <v>954</v>
      </c>
      <c r="B107" s="62">
        <v>160</v>
      </c>
      <c r="C107" s="62">
        <v>1</v>
      </c>
      <c r="D107" s="63" t="s">
        <v>1065</v>
      </c>
      <c r="E107" s="62"/>
      <c r="F107" s="65" t="s">
        <v>963</v>
      </c>
      <c r="G107" s="58"/>
      <c r="H107" s="58"/>
      <c r="I107" s="58"/>
      <c r="J107" s="85"/>
      <c r="K107" s="64"/>
      <c r="L107" s="58"/>
      <c r="M107" s="58"/>
      <c r="N107" s="85">
        <v>10</v>
      </c>
      <c r="O107" s="93"/>
      <c r="P107" s="93"/>
      <c r="Q107" s="93">
        <f t="shared" si="8"/>
        <v>0</v>
      </c>
      <c r="R107" s="125">
        <f t="shared" si="9"/>
        <v>0</v>
      </c>
      <c r="S107" s="125">
        <f t="shared" si="10"/>
        <v>0</v>
      </c>
      <c r="T107" s="125">
        <f t="shared" si="11"/>
        <v>0</v>
      </c>
      <c r="U107" s="125">
        <f t="shared" si="12"/>
        <v>0</v>
      </c>
    </row>
    <row r="108" spans="1:21" s="42" customFormat="1" ht="15">
      <c r="A108" s="62" t="s">
        <v>954</v>
      </c>
      <c r="B108" s="62">
        <v>161</v>
      </c>
      <c r="C108" s="62">
        <v>1</v>
      </c>
      <c r="D108" s="63" t="s">
        <v>1066</v>
      </c>
      <c r="E108" s="62"/>
      <c r="F108" s="65" t="s">
        <v>963</v>
      </c>
      <c r="G108" s="58" t="s">
        <v>1067</v>
      </c>
      <c r="H108" s="58">
        <v>1310</v>
      </c>
      <c r="I108" s="58" t="s">
        <v>1068</v>
      </c>
      <c r="J108" s="106">
        <v>40822</v>
      </c>
      <c r="K108" s="64">
        <v>3543.8</v>
      </c>
      <c r="L108" s="58" t="s">
        <v>1069</v>
      </c>
      <c r="M108" s="58" t="s">
        <v>1879</v>
      </c>
      <c r="N108" s="85">
        <v>10</v>
      </c>
      <c r="O108" s="93">
        <v>12</v>
      </c>
      <c r="P108" s="93">
        <f>2+12+12+12+12+12</f>
        <v>62</v>
      </c>
      <c r="Q108" s="93">
        <f t="shared" si="8"/>
        <v>29.531666666666666</v>
      </c>
      <c r="R108" s="125">
        <f t="shared" si="9"/>
        <v>354.38</v>
      </c>
      <c r="S108" s="125">
        <f t="shared" si="10"/>
        <v>1830.9633333333334</v>
      </c>
      <c r="T108" s="125">
        <f t="shared" si="11"/>
        <v>2185.3433333333332</v>
      </c>
      <c r="U108" s="125">
        <f t="shared" si="12"/>
        <v>1358.4566666666669</v>
      </c>
    </row>
    <row r="109" spans="1:21" s="42" customFormat="1" ht="15">
      <c r="A109" s="62" t="s">
        <v>954</v>
      </c>
      <c r="B109" s="62">
        <v>162</v>
      </c>
      <c r="C109" s="62">
        <v>1</v>
      </c>
      <c r="D109" s="63" t="s">
        <v>1070</v>
      </c>
      <c r="E109" s="62"/>
      <c r="F109" s="65" t="s">
        <v>963</v>
      </c>
      <c r="G109" s="58" t="s">
        <v>1071</v>
      </c>
      <c r="H109" s="58">
        <v>1310</v>
      </c>
      <c r="I109" s="58" t="s">
        <v>1068</v>
      </c>
      <c r="J109" s="106">
        <v>40822</v>
      </c>
      <c r="K109" s="64">
        <v>5278</v>
      </c>
      <c r="L109" s="58" t="s">
        <v>1069</v>
      </c>
      <c r="M109" s="58" t="s">
        <v>1879</v>
      </c>
      <c r="N109" s="85">
        <v>10</v>
      </c>
      <c r="O109" s="93">
        <v>12</v>
      </c>
      <c r="P109" s="93">
        <f t="shared" ref="P109:P113" si="13">2+12+12+12+12+12</f>
        <v>62</v>
      </c>
      <c r="Q109" s="93">
        <f t="shared" si="8"/>
        <v>43.983333333333327</v>
      </c>
      <c r="R109" s="125">
        <f t="shared" si="9"/>
        <v>527.79999999999995</v>
      </c>
      <c r="S109" s="125">
        <f t="shared" si="10"/>
        <v>2726.9666666666662</v>
      </c>
      <c r="T109" s="125">
        <f t="shared" si="11"/>
        <v>3254.7666666666664</v>
      </c>
      <c r="U109" s="125">
        <f t="shared" si="12"/>
        <v>2023.2333333333336</v>
      </c>
    </row>
    <row r="110" spans="1:21" s="42" customFormat="1" ht="15">
      <c r="A110" s="62" t="s">
        <v>954</v>
      </c>
      <c r="B110" s="62">
        <v>163</v>
      </c>
      <c r="C110" s="62">
        <v>1</v>
      </c>
      <c r="D110" s="63" t="s">
        <v>1072</v>
      </c>
      <c r="E110" s="62"/>
      <c r="F110" s="65" t="s">
        <v>963</v>
      </c>
      <c r="G110" s="58" t="s">
        <v>1073</v>
      </c>
      <c r="H110" s="58">
        <v>1310</v>
      </c>
      <c r="I110" s="58" t="s">
        <v>1068</v>
      </c>
      <c r="J110" s="106">
        <v>40822</v>
      </c>
      <c r="K110" s="64">
        <v>633.36</v>
      </c>
      <c r="L110" s="58" t="s">
        <v>1069</v>
      </c>
      <c r="M110" s="58" t="s">
        <v>1879</v>
      </c>
      <c r="N110" s="85">
        <v>10</v>
      </c>
      <c r="O110" s="93">
        <v>12</v>
      </c>
      <c r="P110" s="93">
        <f t="shared" si="13"/>
        <v>62</v>
      </c>
      <c r="Q110" s="93">
        <f t="shared" si="8"/>
        <v>5.2779999999999996</v>
      </c>
      <c r="R110" s="125">
        <f t="shared" si="9"/>
        <v>63.335999999999999</v>
      </c>
      <c r="S110" s="125">
        <f t="shared" si="10"/>
        <v>327.23599999999999</v>
      </c>
      <c r="T110" s="125">
        <f t="shared" si="11"/>
        <v>390.572</v>
      </c>
      <c r="U110" s="125">
        <f t="shared" si="12"/>
        <v>242.78800000000001</v>
      </c>
    </row>
    <row r="111" spans="1:21" s="42" customFormat="1" ht="15">
      <c r="A111" s="62" t="s">
        <v>954</v>
      </c>
      <c r="B111" s="62">
        <v>164</v>
      </c>
      <c r="C111" s="62">
        <v>1</v>
      </c>
      <c r="D111" s="63" t="s">
        <v>1074</v>
      </c>
      <c r="E111" s="62"/>
      <c r="F111" s="65" t="s">
        <v>963</v>
      </c>
      <c r="G111" s="58" t="s">
        <v>1075</v>
      </c>
      <c r="H111" s="58">
        <v>1310</v>
      </c>
      <c r="I111" s="58" t="s">
        <v>1068</v>
      </c>
      <c r="J111" s="106">
        <v>40822</v>
      </c>
      <c r="K111" s="64">
        <v>170.52</v>
      </c>
      <c r="L111" s="58" t="s">
        <v>1069</v>
      </c>
      <c r="M111" s="58" t="s">
        <v>1879</v>
      </c>
      <c r="N111" s="85">
        <v>10</v>
      </c>
      <c r="O111" s="93">
        <v>12</v>
      </c>
      <c r="P111" s="93">
        <f t="shared" si="13"/>
        <v>62</v>
      </c>
      <c r="Q111" s="93">
        <f t="shared" si="8"/>
        <v>1.421</v>
      </c>
      <c r="R111" s="125">
        <f t="shared" si="9"/>
        <v>17.052</v>
      </c>
      <c r="S111" s="125">
        <f t="shared" si="10"/>
        <v>88.102000000000004</v>
      </c>
      <c r="T111" s="125">
        <f t="shared" si="11"/>
        <v>105.154</v>
      </c>
      <c r="U111" s="125">
        <f t="shared" si="12"/>
        <v>65.366000000000014</v>
      </c>
    </row>
    <row r="112" spans="1:21" s="42" customFormat="1" ht="15">
      <c r="A112" s="62" t="s">
        <v>954</v>
      </c>
      <c r="B112" s="62">
        <v>165</v>
      </c>
      <c r="C112" s="62">
        <v>1</v>
      </c>
      <c r="D112" s="63" t="s">
        <v>1076</v>
      </c>
      <c r="E112" s="62"/>
      <c r="F112" s="65" t="s">
        <v>963</v>
      </c>
      <c r="G112" s="58" t="s">
        <v>1077</v>
      </c>
      <c r="H112" s="58">
        <v>1310</v>
      </c>
      <c r="I112" s="58" t="s">
        <v>1068</v>
      </c>
      <c r="J112" s="106">
        <v>40822</v>
      </c>
      <c r="K112" s="64">
        <v>139.19999999999999</v>
      </c>
      <c r="L112" s="58" t="s">
        <v>1069</v>
      </c>
      <c r="M112" s="58" t="s">
        <v>1879</v>
      </c>
      <c r="N112" s="85">
        <v>10</v>
      </c>
      <c r="O112" s="93">
        <v>12</v>
      </c>
      <c r="P112" s="93">
        <f t="shared" si="13"/>
        <v>62</v>
      </c>
      <c r="Q112" s="93">
        <f t="shared" si="8"/>
        <v>1.1599999999999999</v>
      </c>
      <c r="R112" s="125">
        <f t="shared" si="9"/>
        <v>13.919999999999998</v>
      </c>
      <c r="S112" s="125">
        <f t="shared" si="10"/>
        <v>71.92</v>
      </c>
      <c r="T112" s="125">
        <f t="shared" si="11"/>
        <v>85.84</v>
      </c>
      <c r="U112" s="125">
        <f t="shared" si="12"/>
        <v>53.359999999999985</v>
      </c>
    </row>
    <row r="113" spans="1:21" s="42" customFormat="1" ht="15">
      <c r="A113" s="62" t="s">
        <v>954</v>
      </c>
      <c r="B113" s="62">
        <v>167</v>
      </c>
      <c r="C113" s="62">
        <v>1</v>
      </c>
      <c r="D113" s="63" t="s">
        <v>1078</v>
      </c>
      <c r="E113" s="62"/>
      <c r="F113" s="65" t="s">
        <v>963</v>
      </c>
      <c r="G113" s="58" t="s">
        <v>1079</v>
      </c>
      <c r="H113" s="58">
        <v>1310</v>
      </c>
      <c r="I113" s="58" t="s">
        <v>1068</v>
      </c>
      <c r="J113" s="106">
        <v>40822</v>
      </c>
      <c r="K113" s="64">
        <v>1146.08</v>
      </c>
      <c r="L113" s="58" t="s">
        <v>1069</v>
      </c>
      <c r="M113" s="58" t="s">
        <v>1879</v>
      </c>
      <c r="N113" s="85">
        <v>10</v>
      </c>
      <c r="O113" s="93">
        <v>12</v>
      </c>
      <c r="P113" s="93">
        <f t="shared" si="13"/>
        <v>62</v>
      </c>
      <c r="Q113" s="93">
        <f t="shared" si="8"/>
        <v>9.5506666666666664</v>
      </c>
      <c r="R113" s="125">
        <f t="shared" si="9"/>
        <v>114.608</v>
      </c>
      <c r="S113" s="125">
        <f t="shared" si="10"/>
        <v>592.14133333333336</v>
      </c>
      <c r="T113" s="125">
        <f t="shared" si="11"/>
        <v>706.74933333333342</v>
      </c>
      <c r="U113" s="125">
        <f t="shared" si="12"/>
        <v>439.3306666666665</v>
      </c>
    </row>
    <row r="114" spans="1:21" s="42" customFormat="1" ht="12.75" hidden="1" customHeight="1">
      <c r="A114" s="62" t="s">
        <v>954</v>
      </c>
      <c r="B114" s="62">
        <v>168</v>
      </c>
      <c r="C114" s="62">
        <v>1</v>
      </c>
      <c r="D114" s="63" t="s">
        <v>1080</v>
      </c>
      <c r="E114" s="62"/>
      <c r="F114" s="65" t="s">
        <v>984</v>
      </c>
      <c r="G114" s="58"/>
      <c r="H114" s="58"/>
      <c r="I114" s="58"/>
      <c r="J114" s="85"/>
      <c r="K114" s="64"/>
      <c r="L114" s="58"/>
      <c r="M114" s="58"/>
      <c r="N114" s="85"/>
      <c r="O114" s="93"/>
      <c r="P114" s="93"/>
      <c r="Q114" s="93">
        <f t="shared" si="8"/>
        <v>0</v>
      </c>
      <c r="R114" s="125">
        <f t="shared" si="9"/>
        <v>0</v>
      </c>
      <c r="S114" s="125">
        <f t="shared" si="10"/>
        <v>0</v>
      </c>
      <c r="T114" s="125">
        <f t="shared" si="11"/>
        <v>0</v>
      </c>
      <c r="U114" s="125">
        <f t="shared" si="12"/>
        <v>0</v>
      </c>
    </row>
    <row r="115" spans="1:21" s="42" customFormat="1" ht="15">
      <c r="A115" s="62" t="s">
        <v>954</v>
      </c>
      <c r="B115" s="62">
        <v>169</v>
      </c>
      <c r="C115" s="62">
        <v>1</v>
      </c>
      <c r="D115" s="63" t="s">
        <v>1081</v>
      </c>
      <c r="E115" s="62" t="s">
        <v>982</v>
      </c>
      <c r="F115" s="65" t="s">
        <v>968</v>
      </c>
      <c r="G115" s="58" t="s">
        <v>1082</v>
      </c>
      <c r="H115" s="58">
        <v>56</v>
      </c>
      <c r="I115" s="58"/>
      <c r="J115" s="106">
        <v>40822</v>
      </c>
      <c r="K115" s="64">
        <v>1438.4</v>
      </c>
      <c r="L115" s="58"/>
      <c r="M115" s="58" t="s">
        <v>1866</v>
      </c>
      <c r="N115" s="85">
        <v>33.299999999999997</v>
      </c>
      <c r="O115" s="93">
        <v>0</v>
      </c>
      <c r="P115" s="93">
        <f>12*3</f>
        <v>36</v>
      </c>
      <c r="Q115" s="93">
        <f t="shared" si="8"/>
        <v>11.986666666666666</v>
      </c>
      <c r="R115" s="125">
        <f t="shared" si="9"/>
        <v>0</v>
      </c>
      <c r="S115" s="125">
        <f t="shared" si="10"/>
        <v>431.52</v>
      </c>
      <c r="T115" s="125">
        <f t="shared" si="11"/>
        <v>431.52</v>
      </c>
      <c r="U115" s="125">
        <f t="shared" si="12"/>
        <v>1006.8800000000001</v>
      </c>
    </row>
    <row r="116" spans="1:21" s="42" customFormat="1" ht="15">
      <c r="A116" s="67" t="s">
        <v>954</v>
      </c>
      <c r="B116" s="67">
        <v>170</v>
      </c>
      <c r="C116" s="67">
        <v>1</v>
      </c>
      <c r="D116" s="68" t="s">
        <v>1083</v>
      </c>
      <c r="E116" s="67" t="s">
        <v>982</v>
      </c>
      <c r="F116" s="65" t="s">
        <v>968</v>
      </c>
      <c r="G116" s="58" t="s">
        <v>1084</v>
      </c>
      <c r="H116" s="58">
        <v>83</v>
      </c>
      <c r="I116" s="58" t="s">
        <v>1085</v>
      </c>
      <c r="J116" s="106">
        <v>39955</v>
      </c>
      <c r="K116" s="64">
        <v>1012.03</v>
      </c>
      <c r="L116" s="58" t="s">
        <v>1086</v>
      </c>
      <c r="M116" s="58" t="s">
        <v>1866</v>
      </c>
      <c r="N116" s="85">
        <v>33.299999999999997</v>
      </c>
      <c r="O116" s="93">
        <v>0</v>
      </c>
      <c r="P116" s="93">
        <f>12*3</f>
        <v>36</v>
      </c>
      <c r="Q116" s="93">
        <f t="shared" si="8"/>
        <v>8.433583333333333</v>
      </c>
      <c r="R116" s="125">
        <f t="shared" si="9"/>
        <v>0</v>
      </c>
      <c r="S116" s="125">
        <f t="shared" si="10"/>
        <v>303.60899999999998</v>
      </c>
      <c r="T116" s="125">
        <f t="shared" si="11"/>
        <v>303.60899999999998</v>
      </c>
      <c r="U116" s="125">
        <f t="shared" si="12"/>
        <v>708.42100000000005</v>
      </c>
    </row>
    <row r="117" spans="1:21" s="42" customFormat="1" ht="12.75" hidden="1" customHeight="1">
      <c r="A117" s="67" t="s">
        <v>954</v>
      </c>
      <c r="B117" s="67">
        <v>172</v>
      </c>
      <c r="C117" s="67">
        <v>1</v>
      </c>
      <c r="D117" s="63" t="s">
        <v>1087</v>
      </c>
      <c r="E117" s="62"/>
      <c r="F117" s="65" t="s">
        <v>963</v>
      </c>
      <c r="G117" s="58"/>
      <c r="H117" s="58"/>
      <c r="I117" s="58"/>
      <c r="J117" s="85"/>
      <c r="K117" s="64"/>
      <c r="L117" s="58"/>
      <c r="M117" s="58"/>
      <c r="N117" s="85"/>
      <c r="O117" s="93"/>
      <c r="P117" s="93"/>
      <c r="Q117" s="93">
        <f t="shared" si="8"/>
        <v>0</v>
      </c>
      <c r="R117" s="125">
        <f t="shared" si="9"/>
        <v>0</v>
      </c>
      <c r="S117" s="125">
        <f t="shared" si="10"/>
        <v>0</v>
      </c>
      <c r="T117" s="125">
        <f t="shared" si="11"/>
        <v>0</v>
      </c>
      <c r="U117" s="125">
        <f t="shared" si="12"/>
        <v>0</v>
      </c>
    </row>
    <row r="118" spans="1:21" s="42" customFormat="1" ht="12.75" hidden="1" customHeight="1">
      <c r="A118" s="62" t="s">
        <v>954</v>
      </c>
      <c r="B118" s="62">
        <v>173</v>
      </c>
      <c r="C118" s="62">
        <v>1</v>
      </c>
      <c r="D118" s="68" t="s">
        <v>37</v>
      </c>
      <c r="E118" s="67"/>
      <c r="F118" s="65" t="s">
        <v>963</v>
      </c>
      <c r="G118" s="58"/>
      <c r="H118" s="58"/>
      <c r="I118" s="58"/>
      <c r="J118" s="85"/>
      <c r="K118" s="64"/>
      <c r="L118" s="58"/>
      <c r="M118" s="58"/>
      <c r="N118" s="85"/>
      <c r="O118" s="93"/>
      <c r="P118" s="93"/>
      <c r="Q118" s="93">
        <f t="shared" si="8"/>
        <v>0</v>
      </c>
      <c r="R118" s="125">
        <f t="shared" si="9"/>
        <v>0</v>
      </c>
      <c r="S118" s="125">
        <f t="shared" si="10"/>
        <v>0</v>
      </c>
      <c r="T118" s="125">
        <f t="shared" si="11"/>
        <v>0</v>
      </c>
      <c r="U118" s="125">
        <f t="shared" si="12"/>
        <v>0</v>
      </c>
    </row>
    <row r="119" spans="1:21" s="42" customFormat="1" ht="12.75" hidden="1" customHeight="1">
      <c r="A119" s="62" t="s">
        <v>954</v>
      </c>
      <c r="B119" s="62">
        <v>174</v>
      </c>
      <c r="C119" s="62">
        <v>1</v>
      </c>
      <c r="D119" s="68" t="s">
        <v>1088</v>
      </c>
      <c r="E119" s="67"/>
      <c r="F119" s="65" t="s">
        <v>963</v>
      </c>
      <c r="G119" s="58"/>
      <c r="H119" s="58"/>
      <c r="I119" s="58"/>
      <c r="J119" s="85"/>
      <c r="K119" s="64"/>
      <c r="L119" s="58"/>
      <c r="M119" s="58"/>
      <c r="N119" s="85"/>
      <c r="O119" s="93"/>
      <c r="P119" s="93"/>
      <c r="Q119" s="93">
        <f t="shared" si="8"/>
        <v>0</v>
      </c>
      <c r="R119" s="125">
        <f t="shared" si="9"/>
        <v>0</v>
      </c>
      <c r="S119" s="125">
        <f t="shared" si="10"/>
        <v>0</v>
      </c>
      <c r="T119" s="125">
        <f t="shared" si="11"/>
        <v>0</v>
      </c>
      <c r="U119" s="125">
        <f t="shared" si="12"/>
        <v>0</v>
      </c>
    </row>
    <row r="120" spans="1:21" s="42" customFormat="1" ht="15">
      <c r="A120" s="62" t="s">
        <v>954</v>
      </c>
      <c r="B120" s="62">
        <v>175</v>
      </c>
      <c r="C120" s="62">
        <v>1</v>
      </c>
      <c r="D120" s="68" t="s">
        <v>1089</v>
      </c>
      <c r="E120" s="67"/>
      <c r="F120" s="65" t="s">
        <v>963</v>
      </c>
      <c r="G120" s="58" t="s">
        <v>1090</v>
      </c>
      <c r="H120" s="58">
        <v>106</v>
      </c>
      <c r="I120" s="58">
        <v>4645</v>
      </c>
      <c r="J120" s="106">
        <v>40995</v>
      </c>
      <c r="K120" s="64">
        <v>2450.02</v>
      </c>
      <c r="L120" s="58" t="s">
        <v>1091</v>
      </c>
      <c r="M120" s="58" t="s">
        <v>1879</v>
      </c>
      <c r="N120" s="85">
        <v>10</v>
      </c>
      <c r="O120" s="93">
        <v>12</v>
      </c>
      <c r="P120" s="93">
        <f>9+12+12+12+12</f>
        <v>57</v>
      </c>
      <c r="Q120" s="93">
        <f t="shared" si="8"/>
        <v>20.416833333333333</v>
      </c>
      <c r="R120" s="125">
        <f t="shared" si="9"/>
        <v>245.00200000000001</v>
      </c>
      <c r="S120" s="125">
        <f t="shared" si="10"/>
        <v>1163.7594999999999</v>
      </c>
      <c r="T120" s="125">
        <f t="shared" si="11"/>
        <v>1408.7614999999998</v>
      </c>
      <c r="U120" s="125">
        <f t="shared" si="12"/>
        <v>1041.2585000000001</v>
      </c>
    </row>
    <row r="121" spans="1:21" s="42" customFormat="1" ht="12.75" hidden="1" customHeight="1">
      <c r="A121" s="62" t="s">
        <v>954</v>
      </c>
      <c r="B121" s="62">
        <v>176</v>
      </c>
      <c r="C121" s="62">
        <v>1</v>
      </c>
      <c r="D121" s="68" t="s">
        <v>1092</v>
      </c>
      <c r="E121" s="67"/>
      <c r="F121" s="65" t="s">
        <v>984</v>
      </c>
      <c r="G121" s="58"/>
      <c r="H121" s="58"/>
      <c r="I121" s="58"/>
      <c r="J121" s="85"/>
      <c r="K121" s="64"/>
      <c r="L121" s="58"/>
      <c r="M121" s="58"/>
      <c r="N121" s="85"/>
      <c r="O121" s="93"/>
      <c r="P121" s="93"/>
      <c r="Q121" s="93">
        <f t="shared" si="8"/>
        <v>0</v>
      </c>
      <c r="R121" s="125">
        <f t="shared" si="9"/>
        <v>0</v>
      </c>
      <c r="S121" s="125">
        <f t="shared" si="10"/>
        <v>0</v>
      </c>
      <c r="T121" s="125">
        <f t="shared" si="11"/>
        <v>0</v>
      </c>
      <c r="U121" s="125">
        <f t="shared" si="12"/>
        <v>0</v>
      </c>
    </row>
    <row r="122" spans="1:21" s="42" customFormat="1" ht="12.75" hidden="1" customHeight="1">
      <c r="A122" s="62" t="s">
        <v>954</v>
      </c>
      <c r="B122" s="62">
        <v>177</v>
      </c>
      <c r="C122" s="62">
        <v>1</v>
      </c>
      <c r="D122" s="68" t="s">
        <v>985</v>
      </c>
      <c r="E122" s="67"/>
      <c r="F122" s="65" t="s">
        <v>963</v>
      </c>
      <c r="G122" s="58"/>
      <c r="H122" s="58"/>
      <c r="I122" s="58"/>
      <c r="J122" s="85"/>
      <c r="K122" s="64"/>
      <c r="L122" s="58"/>
      <c r="M122" s="58"/>
      <c r="N122" s="85"/>
      <c r="O122" s="93"/>
      <c r="P122" s="93"/>
      <c r="Q122" s="93">
        <f t="shared" si="8"/>
        <v>0</v>
      </c>
      <c r="R122" s="125">
        <f t="shared" si="9"/>
        <v>0</v>
      </c>
      <c r="S122" s="125">
        <f t="shared" si="10"/>
        <v>0</v>
      </c>
      <c r="T122" s="125">
        <f t="shared" si="11"/>
        <v>0</v>
      </c>
      <c r="U122" s="125">
        <f t="shared" si="12"/>
        <v>0</v>
      </c>
    </row>
    <row r="123" spans="1:21" s="42" customFormat="1" ht="12.75" hidden="1" customHeight="1">
      <c r="A123" s="62" t="s">
        <v>954</v>
      </c>
      <c r="B123" s="62">
        <v>178</v>
      </c>
      <c r="C123" s="62">
        <v>1</v>
      </c>
      <c r="D123" s="68" t="s">
        <v>985</v>
      </c>
      <c r="E123" s="67"/>
      <c r="F123" s="65" t="s">
        <v>963</v>
      </c>
      <c r="G123" s="58"/>
      <c r="H123" s="58"/>
      <c r="I123" s="58"/>
      <c r="J123" s="85"/>
      <c r="K123" s="64"/>
      <c r="L123" s="58"/>
      <c r="M123" s="58"/>
      <c r="N123" s="85"/>
      <c r="O123" s="93"/>
      <c r="P123" s="93"/>
      <c r="Q123" s="93">
        <f t="shared" si="8"/>
        <v>0</v>
      </c>
      <c r="R123" s="125">
        <f t="shared" si="9"/>
        <v>0</v>
      </c>
      <c r="S123" s="125">
        <f t="shared" si="10"/>
        <v>0</v>
      </c>
      <c r="T123" s="125">
        <f t="shared" si="11"/>
        <v>0</v>
      </c>
      <c r="U123" s="125">
        <f t="shared" si="12"/>
        <v>0</v>
      </c>
    </row>
    <row r="124" spans="1:21" s="42" customFormat="1" ht="12.75" hidden="1" customHeight="1">
      <c r="A124" s="62" t="s">
        <v>954</v>
      </c>
      <c r="B124" s="62">
        <v>179</v>
      </c>
      <c r="C124" s="62">
        <v>1</v>
      </c>
      <c r="D124" s="68" t="s">
        <v>985</v>
      </c>
      <c r="E124" s="67"/>
      <c r="F124" s="65" t="s">
        <v>963</v>
      </c>
      <c r="G124" s="58"/>
      <c r="H124" s="58"/>
      <c r="I124" s="58"/>
      <c r="J124" s="85"/>
      <c r="K124" s="64"/>
      <c r="L124" s="58"/>
      <c r="M124" s="58"/>
      <c r="N124" s="85"/>
      <c r="O124" s="93"/>
      <c r="P124" s="93"/>
      <c r="Q124" s="93">
        <f t="shared" si="8"/>
        <v>0</v>
      </c>
      <c r="R124" s="125">
        <f t="shared" si="9"/>
        <v>0</v>
      </c>
      <c r="S124" s="125">
        <f t="shared" si="10"/>
        <v>0</v>
      </c>
      <c r="T124" s="125">
        <f t="shared" si="11"/>
        <v>0</v>
      </c>
      <c r="U124" s="125">
        <f t="shared" si="12"/>
        <v>0</v>
      </c>
    </row>
    <row r="125" spans="1:21" s="42" customFormat="1" ht="12.75" hidden="1" customHeight="1">
      <c r="A125" s="62" t="s">
        <v>954</v>
      </c>
      <c r="B125" s="62">
        <v>180</v>
      </c>
      <c r="C125" s="62">
        <v>1</v>
      </c>
      <c r="D125" s="68" t="s">
        <v>985</v>
      </c>
      <c r="E125" s="67"/>
      <c r="F125" s="65" t="s">
        <v>963</v>
      </c>
      <c r="G125" s="58"/>
      <c r="H125" s="58"/>
      <c r="I125" s="58"/>
      <c r="J125" s="85"/>
      <c r="K125" s="64"/>
      <c r="L125" s="58"/>
      <c r="M125" s="58"/>
      <c r="N125" s="85"/>
      <c r="O125" s="93"/>
      <c r="P125" s="93"/>
      <c r="Q125" s="93">
        <f t="shared" si="8"/>
        <v>0</v>
      </c>
      <c r="R125" s="125">
        <f t="shared" si="9"/>
        <v>0</v>
      </c>
      <c r="S125" s="125">
        <f t="shared" si="10"/>
        <v>0</v>
      </c>
      <c r="T125" s="125">
        <f t="shared" si="11"/>
        <v>0</v>
      </c>
      <c r="U125" s="125">
        <f t="shared" si="12"/>
        <v>0</v>
      </c>
    </row>
    <row r="126" spans="1:21" s="42" customFormat="1" ht="12.75" hidden="1" customHeight="1">
      <c r="A126" s="62" t="s">
        <v>954</v>
      </c>
      <c r="B126" s="62">
        <v>181</v>
      </c>
      <c r="C126" s="62">
        <v>1</v>
      </c>
      <c r="D126" s="68" t="s">
        <v>985</v>
      </c>
      <c r="E126" s="67"/>
      <c r="F126" s="65" t="s">
        <v>963</v>
      </c>
      <c r="G126" s="58"/>
      <c r="H126" s="58"/>
      <c r="I126" s="58"/>
      <c r="J126" s="85"/>
      <c r="K126" s="64"/>
      <c r="L126" s="58"/>
      <c r="M126" s="58"/>
      <c r="N126" s="85"/>
      <c r="O126" s="93"/>
      <c r="P126" s="93"/>
      <c r="Q126" s="93">
        <f t="shared" si="8"/>
        <v>0</v>
      </c>
      <c r="R126" s="125">
        <f t="shared" si="9"/>
        <v>0</v>
      </c>
      <c r="S126" s="125">
        <f t="shared" si="10"/>
        <v>0</v>
      </c>
      <c r="T126" s="125">
        <f t="shared" si="11"/>
        <v>0</v>
      </c>
      <c r="U126" s="125">
        <f t="shared" si="12"/>
        <v>0</v>
      </c>
    </row>
    <row r="127" spans="1:21" s="42" customFormat="1" ht="12.75" hidden="1" customHeight="1">
      <c r="A127" s="62" t="s">
        <v>954</v>
      </c>
      <c r="B127" s="62">
        <v>182</v>
      </c>
      <c r="C127" s="62">
        <v>1</v>
      </c>
      <c r="D127" s="68" t="s">
        <v>985</v>
      </c>
      <c r="E127" s="67"/>
      <c r="F127" s="65" t="s">
        <v>963</v>
      </c>
      <c r="G127" s="58"/>
      <c r="H127" s="58"/>
      <c r="I127" s="58"/>
      <c r="J127" s="85"/>
      <c r="K127" s="64"/>
      <c r="L127" s="58"/>
      <c r="M127" s="58"/>
      <c r="N127" s="85"/>
      <c r="O127" s="93"/>
      <c r="P127" s="93"/>
      <c r="Q127" s="93">
        <f t="shared" si="8"/>
        <v>0</v>
      </c>
      <c r="R127" s="125">
        <f t="shared" si="9"/>
        <v>0</v>
      </c>
      <c r="S127" s="125">
        <f t="shared" si="10"/>
        <v>0</v>
      </c>
      <c r="T127" s="125">
        <f t="shared" si="11"/>
        <v>0</v>
      </c>
      <c r="U127" s="125">
        <f t="shared" si="12"/>
        <v>0</v>
      </c>
    </row>
    <row r="128" spans="1:21" s="42" customFormat="1" ht="12.75" hidden="1" customHeight="1">
      <c r="A128" s="62" t="s">
        <v>954</v>
      </c>
      <c r="B128" s="62">
        <v>183</v>
      </c>
      <c r="C128" s="62">
        <v>1</v>
      </c>
      <c r="D128" s="68" t="s">
        <v>985</v>
      </c>
      <c r="E128" s="67"/>
      <c r="F128" s="65" t="s">
        <v>963</v>
      </c>
      <c r="G128" s="58"/>
      <c r="H128" s="58"/>
      <c r="I128" s="58"/>
      <c r="J128" s="85"/>
      <c r="K128" s="64"/>
      <c r="L128" s="58"/>
      <c r="M128" s="58"/>
      <c r="N128" s="85"/>
      <c r="O128" s="93"/>
      <c r="P128" s="93"/>
      <c r="Q128" s="93">
        <f t="shared" si="8"/>
        <v>0</v>
      </c>
      <c r="R128" s="125">
        <f t="shared" si="9"/>
        <v>0</v>
      </c>
      <c r="S128" s="125">
        <f t="shared" si="10"/>
        <v>0</v>
      </c>
      <c r="T128" s="125">
        <f t="shared" si="11"/>
        <v>0</v>
      </c>
      <c r="U128" s="125">
        <f t="shared" si="12"/>
        <v>0</v>
      </c>
    </row>
    <row r="129" spans="1:21" s="42" customFormat="1" ht="15">
      <c r="A129" s="62" t="s">
        <v>954</v>
      </c>
      <c r="B129" s="62">
        <v>184</v>
      </c>
      <c r="C129" s="62">
        <v>1</v>
      </c>
      <c r="D129" s="68" t="s">
        <v>722</v>
      </c>
      <c r="E129" s="67"/>
      <c r="F129" s="65" t="s">
        <v>963</v>
      </c>
      <c r="G129" s="58" t="s">
        <v>1093</v>
      </c>
      <c r="H129" s="58">
        <v>3764</v>
      </c>
      <c r="I129" s="58">
        <v>8621</v>
      </c>
      <c r="J129" s="106">
        <v>39281</v>
      </c>
      <c r="K129" s="64">
        <v>1265</v>
      </c>
      <c r="L129" s="58" t="s">
        <v>723</v>
      </c>
      <c r="M129" s="58" t="s">
        <v>1876</v>
      </c>
      <c r="N129" s="85">
        <v>10</v>
      </c>
      <c r="O129" s="93">
        <v>7</v>
      </c>
      <c r="P129" s="93">
        <f>5+12+12+12+12+12+12+12+12+12</f>
        <v>113</v>
      </c>
      <c r="Q129" s="93">
        <f t="shared" si="8"/>
        <v>10.541666666666666</v>
      </c>
      <c r="R129" s="125">
        <f t="shared" si="9"/>
        <v>73.791666666666657</v>
      </c>
      <c r="S129" s="125">
        <f t="shared" si="10"/>
        <v>1191.2083333333333</v>
      </c>
      <c r="T129" s="125">
        <f t="shared" si="11"/>
        <v>1265</v>
      </c>
      <c r="U129" s="125">
        <f t="shared" si="12"/>
        <v>0</v>
      </c>
    </row>
    <row r="130" spans="1:21" s="42" customFormat="1" ht="15">
      <c r="A130" s="62" t="s">
        <v>954</v>
      </c>
      <c r="B130" s="62">
        <v>186</v>
      </c>
      <c r="C130" s="62">
        <v>1</v>
      </c>
      <c r="D130" s="63" t="s">
        <v>1094</v>
      </c>
      <c r="E130" s="62"/>
      <c r="F130" s="65" t="s">
        <v>1001</v>
      </c>
      <c r="G130" s="58" t="s">
        <v>1095</v>
      </c>
      <c r="H130" s="58">
        <v>233</v>
      </c>
      <c r="I130" s="58">
        <v>1741</v>
      </c>
      <c r="J130" s="106">
        <v>41093</v>
      </c>
      <c r="K130" s="64">
        <v>3074</v>
      </c>
      <c r="L130" s="58" t="s">
        <v>351</v>
      </c>
      <c r="M130" s="58" t="s">
        <v>1879</v>
      </c>
      <c r="N130" s="85">
        <v>10</v>
      </c>
      <c r="O130" s="93">
        <v>12</v>
      </c>
      <c r="P130" s="93">
        <f>5+12+12+12+12</f>
        <v>53</v>
      </c>
      <c r="Q130" s="93">
        <f t="shared" si="8"/>
        <v>25.616666666666664</v>
      </c>
      <c r="R130" s="125">
        <f t="shared" si="9"/>
        <v>307.39999999999998</v>
      </c>
      <c r="S130" s="125">
        <f t="shared" si="10"/>
        <v>1357.6833333333332</v>
      </c>
      <c r="T130" s="125">
        <f t="shared" si="11"/>
        <v>1665.083333333333</v>
      </c>
      <c r="U130" s="125">
        <f t="shared" si="12"/>
        <v>1408.916666666667</v>
      </c>
    </row>
    <row r="131" spans="1:21" s="42" customFormat="1" ht="12.75" hidden="1" customHeight="1">
      <c r="A131" s="62" t="s">
        <v>954</v>
      </c>
      <c r="B131" s="62">
        <v>187</v>
      </c>
      <c r="C131" s="62">
        <v>1</v>
      </c>
      <c r="D131" s="63" t="s">
        <v>1096</v>
      </c>
      <c r="E131" s="62"/>
      <c r="F131" s="65" t="s">
        <v>963</v>
      </c>
      <c r="G131" s="58"/>
      <c r="H131" s="58"/>
      <c r="I131" s="58"/>
      <c r="J131" s="85"/>
      <c r="K131" s="64"/>
      <c r="L131" s="58"/>
      <c r="M131" s="58"/>
      <c r="N131" s="85">
        <v>10</v>
      </c>
      <c r="O131" s="93">
        <v>12</v>
      </c>
      <c r="P131" s="93"/>
      <c r="Q131" s="93">
        <f t="shared" si="8"/>
        <v>0</v>
      </c>
      <c r="R131" s="125">
        <f t="shared" si="9"/>
        <v>0</v>
      </c>
      <c r="S131" s="125">
        <f t="shared" si="10"/>
        <v>0</v>
      </c>
      <c r="T131" s="125">
        <f t="shared" si="11"/>
        <v>0</v>
      </c>
      <c r="U131" s="125">
        <f t="shared" si="12"/>
        <v>0</v>
      </c>
    </row>
    <row r="132" spans="1:21" s="42" customFormat="1" ht="12.75" hidden="1" customHeight="1">
      <c r="A132" s="62" t="s">
        <v>954</v>
      </c>
      <c r="B132" s="62">
        <v>188</v>
      </c>
      <c r="C132" s="62">
        <v>1</v>
      </c>
      <c r="D132" s="68" t="s">
        <v>1097</v>
      </c>
      <c r="E132" s="67"/>
      <c r="F132" s="65" t="s">
        <v>963</v>
      </c>
      <c r="G132" s="58"/>
      <c r="H132" s="58"/>
      <c r="I132" s="58"/>
      <c r="J132" s="85"/>
      <c r="K132" s="64"/>
      <c r="L132" s="58"/>
      <c r="M132" s="58"/>
      <c r="N132" s="85">
        <v>10</v>
      </c>
      <c r="O132" s="93">
        <v>12</v>
      </c>
      <c r="P132" s="93"/>
      <c r="Q132" s="93">
        <f t="shared" si="8"/>
        <v>0</v>
      </c>
      <c r="R132" s="125">
        <f t="shared" si="9"/>
        <v>0</v>
      </c>
      <c r="S132" s="125">
        <f t="shared" si="10"/>
        <v>0</v>
      </c>
      <c r="T132" s="125">
        <f t="shared" si="11"/>
        <v>0</v>
      </c>
      <c r="U132" s="125">
        <f t="shared" si="12"/>
        <v>0</v>
      </c>
    </row>
    <row r="133" spans="1:21" s="42" customFormat="1" ht="12.75" hidden="1" customHeight="1">
      <c r="A133" s="62" t="s">
        <v>954</v>
      </c>
      <c r="B133" s="62">
        <v>189</v>
      </c>
      <c r="C133" s="62">
        <v>1</v>
      </c>
      <c r="D133" s="68" t="s">
        <v>1098</v>
      </c>
      <c r="E133" s="67"/>
      <c r="F133" s="65" t="s">
        <v>963</v>
      </c>
      <c r="G133" s="58"/>
      <c r="H133" s="58"/>
      <c r="I133" s="58"/>
      <c r="J133" s="85"/>
      <c r="K133" s="64"/>
      <c r="L133" s="58"/>
      <c r="M133" s="58"/>
      <c r="N133" s="85">
        <v>10</v>
      </c>
      <c r="O133" s="93">
        <v>12</v>
      </c>
      <c r="P133" s="93"/>
      <c r="Q133" s="93">
        <f t="shared" si="8"/>
        <v>0</v>
      </c>
      <c r="R133" s="125">
        <f t="shared" si="9"/>
        <v>0</v>
      </c>
      <c r="S133" s="125">
        <f t="shared" si="10"/>
        <v>0</v>
      </c>
      <c r="T133" s="125">
        <f t="shared" si="11"/>
        <v>0</v>
      </c>
      <c r="U133" s="125">
        <f t="shared" si="12"/>
        <v>0</v>
      </c>
    </row>
    <row r="134" spans="1:21" s="42" customFormat="1" ht="12.75" hidden="1" customHeight="1">
      <c r="A134" s="62" t="s">
        <v>954</v>
      </c>
      <c r="B134" s="62">
        <v>194</v>
      </c>
      <c r="C134" s="62">
        <v>1</v>
      </c>
      <c r="D134" s="68" t="s">
        <v>1099</v>
      </c>
      <c r="E134" s="67"/>
      <c r="F134" s="65" t="s">
        <v>1001</v>
      </c>
      <c r="G134" s="58"/>
      <c r="H134" s="58">
        <v>275</v>
      </c>
      <c r="I134" s="58" t="s">
        <v>1100</v>
      </c>
      <c r="J134" s="106">
        <v>41114</v>
      </c>
      <c r="K134" s="64"/>
      <c r="L134" s="58" t="s">
        <v>1101</v>
      </c>
      <c r="M134" s="58"/>
      <c r="N134" s="85">
        <v>10</v>
      </c>
      <c r="O134" s="93">
        <v>12</v>
      </c>
      <c r="P134" s="93"/>
      <c r="Q134" s="93">
        <f t="shared" si="8"/>
        <v>0</v>
      </c>
      <c r="R134" s="125">
        <f t="shared" si="9"/>
        <v>0</v>
      </c>
      <c r="S134" s="125">
        <f t="shared" si="10"/>
        <v>0</v>
      </c>
      <c r="T134" s="125">
        <f t="shared" si="11"/>
        <v>0</v>
      </c>
      <c r="U134" s="125">
        <f t="shared" si="12"/>
        <v>0</v>
      </c>
    </row>
    <row r="135" spans="1:21" s="42" customFormat="1" ht="12.75" hidden="1" customHeight="1">
      <c r="A135" s="62" t="s">
        <v>954</v>
      </c>
      <c r="B135" s="62">
        <v>195</v>
      </c>
      <c r="C135" s="62">
        <v>1</v>
      </c>
      <c r="D135" s="68" t="s">
        <v>1099</v>
      </c>
      <c r="E135" s="67"/>
      <c r="F135" s="65" t="s">
        <v>1001</v>
      </c>
      <c r="G135" s="58"/>
      <c r="H135" s="58">
        <v>275</v>
      </c>
      <c r="I135" s="58" t="s">
        <v>1100</v>
      </c>
      <c r="J135" s="106">
        <v>41114</v>
      </c>
      <c r="K135" s="64"/>
      <c r="L135" s="58" t="s">
        <v>1101</v>
      </c>
      <c r="M135" s="58"/>
      <c r="N135" s="85">
        <v>10</v>
      </c>
      <c r="O135" s="93">
        <v>12</v>
      </c>
      <c r="P135" s="93"/>
      <c r="Q135" s="93">
        <f t="shared" si="8"/>
        <v>0</v>
      </c>
      <c r="R135" s="125">
        <f t="shared" si="9"/>
        <v>0</v>
      </c>
      <c r="S135" s="125">
        <f t="shared" si="10"/>
        <v>0</v>
      </c>
      <c r="T135" s="125">
        <f t="shared" si="11"/>
        <v>0</v>
      </c>
      <c r="U135" s="125">
        <f t="shared" si="12"/>
        <v>0</v>
      </c>
    </row>
    <row r="136" spans="1:21" s="42" customFormat="1" ht="12.75" hidden="1" customHeight="1">
      <c r="A136" s="62" t="s">
        <v>954</v>
      </c>
      <c r="B136" s="62">
        <v>198</v>
      </c>
      <c r="C136" s="62">
        <v>1</v>
      </c>
      <c r="D136" s="68" t="s">
        <v>1102</v>
      </c>
      <c r="E136" s="67"/>
      <c r="F136" s="65" t="s">
        <v>1001</v>
      </c>
      <c r="G136" s="58"/>
      <c r="H136" s="58">
        <v>275</v>
      </c>
      <c r="I136" s="58" t="s">
        <v>1100</v>
      </c>
      <c r="J136" s="106">
        <v>41114</v>
      </c>
      <c r="K136" s="64"/>
      <c r="L136" s="58" t="s">
        <v>1101</v>
      </c>
      <c r="M136" s="58"/>
      <c r="N136" s="85">
        <v>10</v>
      </c>
      <c r="O136" s="93">
        <v>12</v>
      </c>
      <c r="P136" s="93"/>
      <c r="Q136" s="93">
        <f t="shared" si="8"/>
        <v>0</v>
      </c>
      <c r="R136" s="125">
        <f t="shared" si="9"/>
        <v>0</v>
      </c>
      <c r="S136" s="125">
        <f t="shared" si="10"/>
        <v>0</v>
      </c>
      <c r="T136" s="125">
        <f t="shared" si="11"/>
        <v>0</v>
      </c>
      <c r="U136" s="125">
        <f t="shared" si="12"/>
        <v>0</v>
      </c>
    </row>
    <row r="137" spans="1:21" s="42" customFormat="1" ht="12.75" hidden="1" customHeight="1">
      <c r="A137" s="62" t="s">
        <v>954</v>
      </c>
      <c r="B137" s="62">
        <v>199</v>
      </c>
      <c r="C137" s="62">
        <v>1</v>
      </c>
      <c r="D137" s="68" t="s">
        <v>1103</v>
      </c>
      <c r="E137" s="67"/>
      <c r="F137" s="65" t="s">
        <v>1001</v>
      </c>
      <c r="G137" s="58"/>
      <c r="H137" s="58">
        <v>275</v>
      </c>
      <c r="I137" s="58" t="s">
        <v>1100</v>
      </c>
      <c r="J137" s="106">
        <v>41114</v>
      </c>
      <c r="K137" s="64"/>
      <c r="L137" s="58" t="s">
        <v>1101</v>
      </c>
      <c r="M137" s="58"/>
      <c r="N137" s="85">
        <v>10</v>
      </c>
      <c r="O137" s="93">
        <v>12</v>
      </c>
      <c r="P137" s="93"/>
      <c r="Q137" s="93">
        <f t="shared" si="8"/>
        <v>0</v>
      </c>
      <c r="R137" s="125">
        <f t="shared" si="9"/>
        <v>0</v>
      </c>
      <c r="S137" s="125">
        <f t="shared" si="10"/>
        <v>0</v>
      </c>
      <c r="T137" s="125">
        <f t="shared" si="11"/>
        <v>0</v>
      </c>
      <c r="U137" s="125">
        <f t="shared" si="12"/>
        <v>0</v>
      </c>
    </row>
    <row r="138" spans="1:21" s="42" customFormat="1" ht="12.75" hidden="1" customHeight="1">
      <c r="A138" s="62" t="s">
        <v>954</v>
      </c>
      <c r="B138" s="62">
        <v>200</v>
      </c>
      <c r="C138" s="62">
        <v>1</v>
      </c>
      <c r="D138" s="68" t="s">
        <v>1104</v>
      </c>
      <c r="E138" s="67"/>
      <c r="F138" s="65" t="s">
        <v>1001</v>
      </c>
      <c r="G138" s="58"/>
      <c r="H138" s="58">
        <v>275</v>
      </c>
      <c r="I138" s="58" t="s">
        <v>1100</v>
      </c>
      <c r="J138" s="106">
        <v>41114</v>
      </c>
      <c r="K138" s="64"/>
      <c r="L138" s="58" t="s">
        <v>1101</v>
      </c>
      <c r="M138" s="58"/>
      <c r="N138" s="85">
        <v>10</v>
      </c>
      <c r="O138" s="93">
        <v>12</v>
      </c>
      <c r="P138" s="93"/>
      <c r="Q138" s="93">
        <f t="shared" si="8"/>
        <v>0</v>
      </c>
      <c r="R138" s="125">
        <f t="shared" si="9"/>
        <v>0</v>
      </c>
      <c r="S138" s="125">
        <f t="shared" si="10"/>
        <v>0</v>
      </c>
      <c r="T138" s="125">
        <f t="shared" si="11"/>
        <v>0</v>
      </c>
      <c r="U138" s="125">
        <f t="shared" si="12"/>
        <v>0</v>
      </c>
    </row>
    <row r="139" spans="1:21" s="42" customFormat="1" ht="12.75" hidden="1" customHeight="1">
      <c r="A139" s="62" t="s">
        <v>954</v>
      </c>
      <c r="B139" s="62">
        <v>201</v>
      </c>
      <c r="C139" s="62">
        <v>1</v>
      </c>
      <c r="D139" s="68" t="s">
        <v>1105</v>
      </c>
      <c r="E139" s="67"/>
      <c r="F139" s="65" t="s">
        <v>1001</v>
      </c>
      <c r="G139" s="58"/>
      <c r="H139" s="58">
        <v>275</v>
      </c>
      <c r="I139" s="58" t="s">
        <v>1100</v>
      </c>
      <c r="J139" s="106">
        <v>41114</v>
      </c>
      <c r="K139" s="64"/>
      <c r="L139" s="58" t="s">
        <v>1101</v>
      </c>
      <c r="M139" s="58"/>
      <c r="N139" s="85">
        <v>10</v>
      </c>
      <c r="O139" s="93">
        <v>12</v>
      </c>
      <c r="P139" s="93"/>
      <c r="Q139" s="93">
        <f t="shared" si="8"/>
        <v>0</v>
      </c>
      <c r="R139" s="125">
        <f t="shared" si="9"/>
        <v>0</v>
      </c>
      <c r="S139" s="125">
        <f t="shared" si="10"/>
        <v>0</v>
      </c>
      <c r="T139" s="125">
        <f t="shared" si="11"/>
        <v>0</v>
      </c>
      <c r="U139" s="125">
        <f t="shared" si="12"/>
        <v>0</v>
      </c>
    </row>
    <row r="140" spans="1:21" s="42" customFormat="1" ht="12.75" hidden="1" customHeight="1">
      <c r="A140" s="62" t="s">
        <v>954</v>
      </c>
      <c r="B140" s="62">
        <v>202</v>
      </c>
      <c r="C140" s="62">
        <v>1</v>
      </c>
      <c r="D140" s="68" t="s">
        <v>1105</v>
      </c>
      <c r="E140" s="67"/>
      <c r="F140" s="65" t="s">
        <v>1001</v>
      </c>
      <c r="G140" s="58"/>
      <c r="H140" s="58">
        <v>275</v>
      </c>
      <c r="I140" s="58" t="s">
        <v>1100</v>
      </c>
      <c r="J140" s="106">
        <v>41114</v>
      </c>
      <c r="K140" s="64"/>
      <c r="L140" s="58" t="s">
        <v>1101</v>
      </c>
      <c r="M140" s="58"/>
      <c r="N140" s="85">
        <v>10</v>
      </c>
      <c r="O140" s="93">
        <v>12</v>
      </c>
      <c r="P140" s="93"/>
      <c r="Q140" s="93">
        <f t="shared" si="8"/>
        <v>0</v>
      </c>
      <c r="R140" s="125">
        <f t="shared" si="9"/>
        <v>0</v>
      </c>
      <c r="S140" s="125">
        <f t="shared" si="10"/>
        <v>0</v>
      </c>
      <c r="T140" s="125">
        <f t="shared" si="11"/>
        <v>0</v>
      </c>
      <c r="U140" s="125">
        <f t="shared" si="12"/>
        <v>0</v>
      </c>
    </row>
    <row r="141" spans="1:21" s="42" customFormat="1" ht="12.75" hidden="1" customHeight="1">
      <c r="A141" s="62" t="s">
        <v>954</v>
      </c>
      <c r="B141" s="62">
        <v>203</v>
      </c>
      <c r="C141" s="62">
        <v>1</v>
      </c>
      <c r="D141" s="68" t="s">
        <v>1106</v>
      </c>
      <c r="E141" s="67"/>
      <c r="F141" s="65" t="s">
        <v>1001</v>
      </c>
      <c r="G141" s="58"/>
      <c r="H141" s="58">
        <v>275</v>
      </c>
      <c r="I141" s="58" t="s">
        <v>1100</v>
      </c>
      <c r="J141" s="106">
        <v>41114</v>
      </c>
      <c r="K141" s="64"/>
      <c r="L141" s="58" t="s">
        <v>1101</v>
      </c>
      <c r="M141" s="58"/>
      <c r="N141" s="85">
        <v>10</v>
      </c>
      <c r="O141" s="93">
        <v>12</v>
      </c>
      <c r="P141" s="93"/>
      <c r="Q141" s="93">
        <f t="shared" si="8"/>
        <v>0</v>
      </c>
      <c r="R141" s="125">
        <f t="shared" si="9"/>
        <v>0</v>
      </c>
      <c r="S141" s="125">
        <f t="shared" si="10"/>
        <v>0</v>
      </c>
      <c r="T141" s="125">
        <f t="shared" si="11"/>
        <v>0</v>
      </c>
      <c r="U141" s="125">
        <f t="shared" si="12"/>
        <v>0</v>
      </c>
    </row>
    <row r="142" spans="1:21" s="42" customFormat="1" ht="12.75" hidden="1" customHeight="1">
      <c r="A142" s="62" t="s">
        <v>954</v>
      </c>
      <c r="B142" s="62">
        <v>205</v>
      </c>
      <c r="C142" s="62">
        <v>1</v>
      </c>
      <c r="D142" s="68" t="s">
        <v>1107</v>
      </c>
      <c r="E142" s="67"/>
      <c r="F142" s="65" t="s">
        <v>1001</v>
      </c>
      <c r="G142" s="58"/>
      <c r="H142" s="58">
        <v>275</v>
      </c>
      <c r="I142" s="58" t="s">
        <v>1100</v>
      </c>
      <c r="J142" s="106">
        <v>41114</v>
      </c>
      <c r="K142" s="64"/>
      <c r="L142" s="58" t="s">
        <v>1101</v>
      </c>
      <c r="M142" s="58"/>
      <c r="N142" s="85">
        <v>10</v>
      </c>
      <c r="O142" s="93">
        <v>12</v>
      </c>
      <c r="P142" s="93"/>
      <c r="Q142" s="93">
        <f t="shared" si="8"/>
        <v>0</v>
      </c>
      <c r="R142" s="125">
        <f t="shared" si="9"/>
        <v>0</v>
      </c>
      <c r="S142" s="125">
        <f t="shared" si="10"/>
        <v>0</v>
      </c>
      <c r="T142" s="125">
        <f t="shared" si="11"/>
        <v>0</v>
      </c>
      <c r="U142" s="125">
        <f t="shared" si="12"/>
        <v>0</v>
      </c>
    </row>
    <row r="143" spans="1:21" s="42" customFormat="1" ht="12.75" hidden="1" customHeight="1">
      <c r="A143" s="62" t="s">
        <v>954</v>
      </c>
      <c r="B143" s="62">
        <v>206</v>
      </c>
      <c r="C143" s="62">
        <v>1</v>
      </c>
      <c r="D143" s="68" t="s">
        <v>1108</v>
      </c>
      <c r="E143" s="67"/>
      <c r="F143" s="65" t="s">
        <v>1001</v>
      </c>
      <c r="G143" s="58"/>
      <c r="H143" s="58">
        <v>275</v>
      </c>
      <c r="I143" s="58" t="s">
        <v>1100</v>
      </c>
      <c r="J143" s="106">
        <v>41114</v>
      </c>
      <c r="K143" s="64"/>
      <c r="L143" s="58" t="s">
        <v>1101</v>
      </c>
      <c r="M143" s="58"/>
      <c r="N143" s="85">
        <v>10</v>
      </c>
      <c r="O143" s="93">
        <v>12</v>
      </c>
      <c r="P143" s="93"/>
      <c r="Q143" s="93">
        <f t="shared" ref="Q143:Q206" si="14">+K143/10/12</f>
        <v>0</v>
      </c>
      <c r="R143" s="125">
        <f t="shared" ref="R143:R206" si="15">+Q143*O143</f>
        <v>0</v>
      </c>
      <c r="S143" s="125">
        <f t="shared" ref="S143:S206" si="16">+Q143*P143</f>
        <v>0</v>
      </c>
      <c r="T143" s="125">
        <f t="shared" ref="T143:T206" si="17">+S143+R143</f>
        <v>0</v>
      </c>
      <c r="U143" s="125">
        <f t="shared" ref="U143:U206" si="18">+K143-T143</f>
        <v>0</v>
      </c>
    </row>
    <row r="144" spans="1:21" s="42" customFormat="1" ht="12.75" hidden="1" customHeight="1">
      <c r="A144" s="62" t="s">
        <v>954</v>
      </c>
      <c r="B144" s="62">
        <v>207</v>
      </c>
      <c r="C144" s="62">
        <v>1</v>
      </c>
      <c r="D144" s="68" t="s">
        <v>1109</v>
      </c>
      <c r="E144" s="67"/>
      <c r="F144" s="65" t="s">
        <v>1001</v>
      </c>
      <c r="G144" s="58"/>
      <c r="H144" s="58">
        <v>275</v>
      </c>
      <c r="I144" s="58" t="s">
        <v>1100</v>
      </c>
      <c r="J144" s="106">
        <v>41114</v>
      </c>
      <c r="K144" s="64"/>
      <c r="L144" s="58" t="s">
        <v>1101</v>
      </c>
      <c r="M144" s="58"/>
      <c r="N144" s="85">
        <v>10</v>
      </c>
      <c r="O144" s="93">
        <v>12</v>
      </c>
      <c r="P144" s="93"/>
      <c r="Q144" s="93">
        <f t="shared" si="14"/>
        <v>0</v>
      </c>
      <c r="R144" s="125">
        <f t="shared" si="15"/>
        <v>0</v>
      </c>
      <c r="S144" s="125">
        <f t="shared" si="16"/>
        <v>0</v>
      </c>
      <c r="T144" s="125">
        <f t="shared" si="17"/>
        <v>0</v>
      </c>
      <c r="U144" s="125">
        <f t="shared" si="18"/>
        <v>0</v>
      </c>
    </row>
    <row r="145" spans="1:21" s="42" customFormat="1" ht="12.75" hidden="1" customHeight="1">
      <c r="A145" s="62" t="s">
        <v>954</v>
      </c>
      <c r="B145" s="62">
        <v>208</v>
      </c>
      <c r="C145" s="62">
        <v>1</v>
      </c>
      <c r="D145" s="68" t="s">
        <v>1110</v>
      </c>
      <c r="E145" s="67"/>
      <c r="F145" s="65" t="s">
        <v>1001</v>
      </c>
      <c r="G145" s="58"/>
      <c r="H145" s="58">
        <v>275</v>
      </c>
      <c r="I145" s="58" t="s">
        <v>1100</v>
      </c>
      <c r="J145" s="106">
        <v>41114</v>
      </c>
      <c r="K145" s="64"/>
      <c r="L145" s="58" t="s">
        <v>1101</v>
      </c>
      <c r="M145" s="58"/>
      <c r="N145" s="85">
        <v>10</v>
      </c>
      <c r="O145" s="93">
        <v>12</v>
      </c>
      <c r="P145" s="93"/>
      <c r="Q145" s="93">
        <f t="shared" si="14"/>
        <v>0</v>
      </c>
      <c r="R145" s="125">
        <f t="shared" si="15"/>
        <v>0</v>
      </c>
      <c r="S145" s="125">
        <f t="shared" si="16"/>
        <v>0</v>
      </c>
      <c r="T145" s="125">
        <f t="shared" si="17"/>
        <v>0</v>
      </c>
      <c r="U145" s="125">
        <f t="shared" si="18"/>
        <v>0</v>
      </c>
    </row>
    <row r="146" spans="1:21" s="42" customFormat="1" ht="15">
      <c r="A146" s="62" t="s">
        <v>954</v>
      </c>
      <c r="B146" s="62">
        <v>231</v>
      </c>
      <c r="C146" s="62">
        <v>1</v>
      </c>
      <c r="D146" s="68" t="s">
        <v>1111</v>
      </c>
      <c r="E146" s="67"/>
      <c r="F146" s="65" t="s">
        <v>1001</v>
      </c>
      <c r="G146" s="58" t="s">
        <v>1112</v>
      </c>
      <c r="H146" s="58">
        <v>353</v>
      </c>
      <c r="I146" s="58" t="s">
        <v>1113</v>
      </c>
      <c r="J146" s="106">
        <v>41162</v>
      </c>
      <c r="K146" s="64">
        <v>317.55</v>
      </c>
      <c r="L146" s="58" t="s">
        <v>1003</v>
      </c>
      <c r="M146" s="58" t="s">
        <v>1879</v>
      </c>
      <c r="N146" s="85">
        <v>10</v>
      </c>
      <c r="O146" s="93">
        <v>12</v>
      </c>
      <c r="P146" s="93">
        <f>3+12+12+12+12</f>
        <v>51</v>
      </c>
      <c r="Q146" s="93">
        <f t="shared" si="14"/>
        <v>2.6462500000000002</v>
      </c>
      <c r="R146" s="125">
        <f t="shared" si="15"/>
        <v>31.755000000000003</v>
      </c>
      <c r="S146" s="125">
        <f t="shared" si="16"/>
        <v>134.95875000000001</v>
      </c>
      <c r="T146" s="125">
        <f t="shared" si="17"/>
        <v>166.71375</v>
      </c>
      <c r="U146" s="125">
        <f t="shared" si="18"/>
        <v>150.83625000000001</v>
      </c>
    </row>
    <row r="147" spans="1:21" s="42" customFormat="1" ht="15">
      <c r="A147" s="62" t="s">
        <v>954</v>
      </c>
      <c r="B147" s="62">
        <v>232</v>
      </c>
      <c r="C147" s="62">
        <v>1</v>
      </c>
      <c r="D147" s="68" t="s">
        <v>1111</v>
      </c>
      <c r="E147" s="67"/>
      <c r="F147" s="65" t="s">
        <v>1001</v>
      </c>
      <c r="G147" s="58" t="s">
        <v>1112</v>
      </c>
      <c r="H147" s="58">
        <v>353</v>
      </c>
      <c r="I147" s="58" t="s">
        <v>1113</v>
      </c>
      <c r="J147" s="106">
        <v>41162</v>
      </c>
      <c r="K147" s="64">
        <v>317.55</v>
      </c>
      <c r="L147" s="58" t="s">
        <v>1003</v>
      </c>
      <c r="M147" s="58" t="s">
        <v>1879</v>
      </c>
      <c r="N147" s="85">
        <v>10</v>
      </c>
      <c r="O147" s="93">
        <v>12</v>
      </c>
      <c r="P147" s="93">
        <f t="shared" ref="P147:P163" si="19">3+12+12+12+12</f>
        <v>51</v>
      </c>
      <c r="Q147" s="93">
        <f t="shared" si="14"/>
        <v>2.6462500000000002</v>
      </c>
      <c r="R147" s="125">
        <f t="shared" si="15"/>
        <v>31.755000000000003</v>
      </c>
      <c r="S147" s="125">
        <f t="shared" si="16"/>
        <v>134.95875000000001</v>
      </c>
      <c r="T147" s="125">
        <f t="shared" si="17"/>
        <v>166.71375</v>
      </c>
      <c r="U147" s="125">
        <f t="shared" si="18"/>
        <v>150.83625000000001</v>
      </c>
    </row>
    <row r="148" spans="1:21" s="42" customFormat="1" ht="15">
      <c r="A148" s="62" t="s">
        <v>954</v>
      </c>
      <c r="B148" s="62">
        <v>233</v>
      </c>
      <c r="C148" s="62">
        <v>1</v>
      </c>
      <c r="D148" s="68" t="s">
        <v>1114</v>
      </c>
      <c r="E148" s="67"/>
      <c r="F148" s="65" t="s">
        <v>1001</v>
      </c>
      <c r="G148" s="58" t="s">
        <v>1115</v>
      </c>
      <c r="H148" s="58">
        <v>353</v>
      </c>
      <c r="I148" s="58" t="s">
        <v>1113</v>
      </c>
      <c r="J148" s="106">
        <v>41162</v>
      </c>
      <c r="K148" s="64">
        <v>1022.25</v>
      </c>
      <c r="L148" s="58" t="s">
        <v>1003</v>
      </c>
      <c r="M148" s="58" t="s">
        <v>1879</v>
      </c>
      <c r="N148" s="85">
        <v>10</v>
      </c>
      <c r="O148" s="93">
        <v>12</v>
      </c>
      <c r="P148" s="93">
        <f t="shared" si="19"/>
        <v>51</v>
      </c>
      <c r="Q148" s="93">
        <f t="shared" si="14"/>
        <v>8.5187499999999989</v>
      </c>
      <c r="R148" s="125">
        <f t="shared" si="15"/>
        <v>102.22499999999999</v>
      </c>
      <c r="S148" s="125">
        <f t="shared" si="16"/>
        <v>434.45624999999995</v>
      </c>
      <c r="T148" s="125">
        <f t="shared" si="17"/>
        <v>536.68124999999998</v>
      </c>
      <c r="U148" s="125">
        <f t="shared" si="18"/>
        <v>485.56875000000002</v>
      </c>
    </row>
    <row r="149" spans="1:21" s="42" customFormat="1" ht="15">
      <c r="A149" s="62" t="s">
        <v>954</v>
      </c>
      <c r="B149" s="62">
        <v>236</v>
      </c>
      <c r="C149" s="62">
        <v>1</v>
      </c>
      <c r="D149" s="68" t="s">
        <v>1116</v>
      </c>
      <c r="E149" s="67"/>
      <c r="F149" s="65" t="s">
        <v>1001</v>
      </c>
      <c r="G149" s="58" t="s">
        <v>1117</v>
      </c>
      <c r="H149" s="58">
        <v>353</v>
      </c>
      <c r="I149" s="58" t="s">
        <v>1113</v>
      </c>
      <c r="J149" s="106">
        <v>41162</v>
      </c>
      <c r="K149" s="64">
        <v>1394.61</v>
      </c>
      <c r="L149" s="58" t="s">
        <v>1003</v>
      </c>
      <c r="M149" s="58" t="s">
        <v>1879</v>
      </c>
      <c r="N149" s="85">
        <v>10</v>
      </c>
      <c r="O149" s="93">
        <v>12</v>
      </c>
      <c r="P149" s="93">
        <f t="shared" si="19"/>
        <v>51</v>
      </c>
      <c r="Q149" s="93">
        <f t="shared" si="14"/>
        <v>11.621749999999999</v>
      </c>
      <c r="R149" s="125">
        <f t="shared" si="15"/>
        <v>139.46099999999998</v>
      </c>
      <c r="S149" s="125">
        <f t="shared" si="16"/>
        <v>592.70924999999988</v>
      </c>
      <c r="T149" s="125">
        <f t="shared" si="17"/>
        <v>732.1702499999999</v>
      </c>
      <c r="U149" s="125">
        <f t="shared" si="18"/>
        <v>662.43975</v>
      </c>
    </row>
    <row r="150" spans="1:21" s="42" customFormat="1" ht="15">
      <c r="A150" s="62" t="s">
        <v>954</v>
      </c>
      <c r="B150" s="62">
        <v>237</v>
      </c>
      <c r="C150" s="62">
        <v>1</v>
      </c>
      <c r="D150" s="68" t="s">
        <v>1118</v>
      </c>
      <c r="E150" s="67"/>
      <c r="F150" s="65" t="s">
        <v>1001</v>
      </c>
      <c r="G150" s="58" t="s">
        <v>1119</v>
      </c>
      <c r="H150" s="58">
        <v>353</v>
      </c>
      <c r="I150" s="58" t="s">
        <v>1113</v>
      </c>
      <c r="J150" s="106">
        <v>41162</v>
      </c>
      <c r="K150" s="64">
        <v>700.35</v>
      </c>
      <c r="L150" s="58" t="s">
        <v>1003</v>
      </c>
      <c r="M150" s="58" t="s">
        <v>1879</v>
      </c>
      <c r="N150" s="85">
        <v>10</v>
      </c>
      <c r="O150" s="93">
        <v>12</v>
      </c>
      <c r="P150" s="93">
        <f t="shared" si="19"/>
        <v>51</v>
      </c>
      <c r="Q150" s="93">
        <f t="shared" si="14"/>
        <v>5.8362499999999997</v>
      </c>
      <c r="R150" s="125">
        <f t="shared" si="15"/>
        <v>70.034999999999997</v>
      </c>
      <c r="S150" s="125">
        <f t="shared" si="16"/>
        <v>297.64875000000001</v>
      </c>
      <c r="T150" s="125">
        <f t="shared" si="17"/>
        <v>367.68375000000003</v>
      </c>
      <c r="U150" s="125">
        <f t="shared" si="18"/>
        <v>332.66624999999999</v>
      </c>
    </row>
    <row r="151" spans="1:21" s="42" customFormat="1" ht="15">
      <c r="A151" s="62" t="s">
        <v>954</v>
      </c>
      <c r="B151" s="62">
        <v>238</v>
      </c>
      <c r="C151" s="62">
        <v>1</v>
      </c>
      <c r="D151" s="68" t="s">
        <v>1118</v>
      </c>
      <c r="E151" s="67"/>
      <c r="F151" s="65" t="s">
        <v>1001</v>
      </c>
      <c r="G151" s="58" t="s">
        <v>1119</v>
      </c>
      <c r="H151" s="58">
        <v>353</v>
      </c>
      <c r="I151" s="58" t="s">
        <v>1113</v>
      </c>
      <c r="J151" s="106">
        <v>41162</v>
      </c>
      <c r="K151" s="64">
        <v>700.35</v>
      </c>
      <c r="L151" s="58" t="s">
        <v>1003</v>
      </c>
      <c r="M151" s="58" t="s">
        <v>1879</v>
      </c>
      <c r="N151" s="85">
        <v>10</v>
      </c>
      <c r="O151" s="93">
        <v>12</v>
      </c>
      <c r="P151" s="93">
        <f t="shared" si="19"/>
        <v>51</v>
      </c>
      <c r="Q151" s="93">
        <f t="shared" si="14"/>
        <v>5.8362499999999997</v>
      </c>
      <c r="R151" s="125">
        <f t="shared" si="15"/>
        <v>70.034999999999997</v>
      </c>
      <c r="S151" s="125">
        <f t="shared" si="16"/>
        <v>297.64875000000001</v>
      </c>
      <c r="T151" s="125">
        <f t="shared" si="17"/>
        <v>367.68375000000003</v>
      </c>
      <c r="U151" s="125">
        <f t="shared" si="18"/>
        <v>332.66624999999999</v>
      </c>
    </row>
    <row r="152" spans="1:21" s="42" customFormat="1" ht="15">
      <c r="A152" s="62" t="s">
        <v>954</v>
      </c>
      <c r="B152" s="62">
        <v>239</v>
      </c>
      <c r="C152" s="62">
        <v>1</v>
      </c>
      <c r="D152" s="68" t="s">
        <v>1120</v>
      </c>
      <c r="E152" s="67"/>
      <c r="F152" s="65" t="s">
        <v>1001</v>
      </c>
      <c r="G152" s="58" t="s">
        <v>1121</v>
      </c>
      <c r="H152" s="58">
        <v>353</v>
      </c>
      <c r="I152" s="58" t="s">
        <v>1113</v>
      </c>
      <c r="J152" s="106">
        <v>41162</v>
      </c>
      <c r="K152" s="64">
        <v>303.63</v>
      </c>
      <c r="L152" s="58" t="s">
        <v>1003</v>
      </c>
      <c r="M152" s="58" t="s">
        <v>1879</v>
      </c>
      <c r="N152" s="85">
        <v>10</v>
      </c>
      <c r="O152" s="93">
        <v>12</v>
      </c>
      <c r="P152" s="93">
        <f t="shared" si="19"/>
        <v>51</v>
      </c>
      <c r="Q152" s="93">
        <f t="shared" si="14"/>
        <v>2.5302500000000001</v>
      </c>
      <c r="R152" s="125">
        <f t="shared" si="15"/>
        <v>30.363</v>
      </c>
      <c r="S152" s="125">
        <f t="shared" si="16"/>
        <v>129.04275000000001</v>
      </c>
      <c r="T152" s="125">
        <f t="shared" si="17"/>
        <v>159.40575000000001</v>
      </c>
      <c r="U152" s="125">
        <f t="shared" si="18"/>
        <v>144.22424999999998</v>
      </c>
    </row>
    <row r="153" spans="1:21" s="42" customFormat="1" ht="15">
      <c r="A153" s="62" t="s">
        <v>954</v>
      </c>
      <c r="B153" s="62">
        <v>240</v>
      </c>
      <c r="C153" s="62">
        <v>1</v>
      </c>
      <c r="D153" s="68" t="s">
        <v>1122</v>
      </c>
      <c r="E153" s="67"/>
      <c r="F153" s="65" t="s">
        <v>1001</v>
      </c>
      <c r="G153" s="58" t="s">
        <v>1121</v>
      </c>
      <c r="H153" s="58">
        <v>353</v>
      </c>
      <c r="I153" s="58" t="s">
        <v>1113</v>
      </c>
      <c r="J153" s="106">
        <v>41162</v>
      </c>
      <c r="K153" s="64">
        <v>303.63</v>
      </c>
      <c r="L153" s="58" t="s">
        <v>1003</v>
      </c>
      <c r="M153" s="58" t="s">
        <v>1879</v>
      </c>
      <c r="N153" s="85">
        <v>10</v>
      </c>
      <c r="O153" s="93">
        <v>12</v>
      </c>
      <c r="P153" s="93">
        <f t="shared" si="19"/>
        <v>51</v>
      </c>
      <c r="Q153" s="93">
        <f t="shared" si="14"/>
        <v>2.5302500000000001</v>
      </c>
      <c r="R153" s="125">
        <f t="shared" si="15"/>
        <v>30.363</v>
      </c>
      <c r="S153" s="125">
        <f t="shared" si="16"/>
        <v>129.04275000000001</v>
      </c>
      <c r="T153" s="125">
        <f t="shared" si="17"/>
        <v>159.40575000000001</v>
      </c>
      <c r="U153" s="125">
        <f t="shared" si="18"/>
        <v>144.22424999999998</v>
      </c>
    </row>
    <row r="154" spans="1:21" s="42" customFormat="1" ht="15">
      <c r="A154" s="62" t="s">
        <v>954</v>
      </c>
      <c r="B154" s="62">
        <v>241</v>
      </c>
      <c r="C154" s="62">
        <v>1</v>
      </c>
      <c r="D154" s="68" t="s">
        <v>1123</v>
      </c>
      <c r="E154" s="67"/>
      <c r="F154" s="65" t="s">
        <v>1001</v>
      </c>
      <c r="G154" s="58" t="s">
        <v>1124</v>
      </c>
      <c r="H154" s="58">
        <v>353</v>
      </c>
      <c r="I154" s="58" t="s">
        <v>1113</v>
      </c>
      <c r="J154" s="106">
        <v>41162</v>
      </c>
      <c r="K154" s="64">
        <v>321.06</v>
      </c>
      <c r="L154" s="58" t="s">
        <v>1003</v>
      </c>
      <c r="M154" s="58" t="s">
        <v>1879</v>
      </c>
      <c r="N154" s="85">
        <v>10</v>
      </c>
      <c r="O154" s="93">
        <v>12</v>
      </c>
      <c r="P154" s="93">
        <f t="shared" si="19"/>
        <v>51</v>
      </c>
      <c r="Q154" s="93">
        <f t="shared" si="14"/>
        <v>2.6755</v>
      </c>
      <c r="R154" s="125">
        <f t="shared" si="15"/>
        <v>32.106000000000002</v>
      </c>
      <c r="S154" s="125">
        <f t="shared" si="16"/>
        <v>136.45050000000001</v>
      </c>
      <c r="T154" s="125">
        <f t="shared" si="17"/>
        <v>168.5565</v>
      </c>
      <c r="U154" s="125">
        <f t="shared" si="18"/>
        <v>152.5035</v>
      </c>
    </row>
    <row r="155" spans="1:21" s="42" customFormat="1" ht="15">
      <c r="A155" s="62" t="s">
        <v>954</v>
      </c>
      <c r="B155" s="62">
        <v>242</v>
      </c>
      <c r="C155" s="62">
        <v>1</v>
      </c>
      <c r="D155" s="68" t="s">
        <v>1125</v>
      </c>
      <c r="E155" s="67"/>
      <c r="F155" s="65" t="s">
        <v>1001</v>
      </c>
      <c r="G155" s="58" t="s">
        <v>1124</v>
      </c>
      <c r="H155" s="58">
        <v>353</v>
      </c>
      <c r="I155" s="58" t="s">
        <v>1113</v>
      </c>
      <c r="J155" s="106">
        <v>41162</v>
      </c>
      <c r="K155" s="64">
        <v>321.06</v>
      </c>
      <c r="L155" s="58" t="s">
        <v>1003</v>
      </c>
      <c r="M155" s="58" t="s">
        <v>1879</v>
      </c>
      <c r="N155" s="85">
        <v>10</v>
      </c>
      <c r="O155" s="93">
        <v>12</v>
      </c>
      <c r="P155" s="93">
        <f t="shared" si="19"/>
        <v>51</v>
      </c>
      <c r="Q155" s="93">
        <f t="shared" si="14"/>
        <v>2.6755</v>
      </c>
      <c r="R155" s="125">
        <f t="shared" si="15"/>
        <v>32.106000000000002</v>
      </c>
      <c r="S155" s="125">
        <f t="shared" si="16"/>
        <v>136.45050000000001</v>
      </c>
      <c r="T155" s="125">
        <f t="shared" si="17"/>
        <v>168.5565</v>
      </c>
      <c r="U155" s="125">
        <f t="shared" si="18"/>
        <v>152.5035</v>
      </c>
    </row>
    <row r="156" spans="1:21" s="42" customFormat="1" ht="15">
      <c r="A156" s="62" t="s">
        <v>954</v>
      </c>
      <c r="B156" s="62">
        <v>243</v>
      </c>
      <c r="C156" s="62">
        <v>1</v>
      </c>
      <c r="D156" s="68" t="s">
        <v>1126</v>
      </c>
      <c r="E156" s="67"/>
      <c r="F156" s="65" t="s">
        <v>1001</v>
      </c>
      <c r="G156" s="58" t="s">
        <v>1127</v>
      </c>
      <c r="H156" s="58">
        <v>353</v>
      </c>
      <c r="I156" s="58" t="s">
        <v>1113</v>
      </c>
      <c r="J156" s="106">
        <v>41162</v>
      </c>
      <c r="K156" s="64">
        <v>1417.45</v>
      </c>
      <c r="L156" s="58" t="s">
        <v>1003</v>
      </c>
      <c r="M156" s="58" t="s">
        <v>1879</v>
      </c>
      <c r="N156" s="85">
        <v>10</v>
      </c>
      <c r="O156" s="93">
        <v>12</v>
      </c>
      <c r="P156" s="93">
        <f t="shared" si="19"/>
        <v>51</v>
      </c>
      <c r="Q156" s="93">
        <f t="shared" si="14"/>
        <v>11.812083333333334</v>
      </c>
      <c r="R156" s="125">
        <f t="shared" si="15"/>
        <v>141.745</v>
      </c>
      <c r="S156" s="125">
        <f t="shared" si="16"/>
        <v>602.41624999999999</v>
      </c>
      <c r="T156" s="125">
        <f t="shared" si="17"/>
        <v>744.16125</v>
      </c>
      <c r="U156" s="125">
        <f t="shared" si="18"/>
        <v>673.28875000000005</v>
      </c>
    </row>
    <row r="157" spans="1:21" s="42" customFormat="1" ht="15">
      <c r="A157" s="62" t="s">
        <v>954</v>
      </c>
      <c r="B157" s="62">
        <v>245</v>
      </c>
      <c r="C157" s="62">
        <v>1</v>
      </c>
      <c r="D157" s="68" t="s">
        <v>1128</v>
      </c>
      <c r="E157" s="67"/>
      <c r="F157" s="65" t="s">
        <v>1001</v>
      </c>
      <c r="G157" s="58" t="s">
        <v>1129</v>
      </c>
      <c r="H157" s="58">
        <v>353</v>
      </c>
      <c r="I157" s="58" t="s">
        <v>1113</v>
      </c>
      <c r="J157" s="106">
        <v>41162</v>
      </c>
      <c r="K157" s="64">
        <v>417.6</v>
      </c>
      <c r="L157" s="58" t="s">
        <v>1003</v>
      </c>
      <c r="M157" s="58" t="s">
        <v>1879</v>
      </c>
      <c r="N157" s="85">
        <v>10</v>
      </c>
      <c r="O157" s="93">
        <v>12</v>
      </c>
      <c r="P157" s="93">
        <f t="shared" si="19"/>
        <v>51</v>
      </c>
      <c r="Q157" s="93">
        <f t="shared" si="14"/>
        <v>3.4800000000000004</v>
      </c>
      <c r="R157" s="125">
        <f t="shared" si="15"/>
        <v>41.760000000000005</v>
      </c>
      <c r="S157" s="125">
        <f t="shared" si="16"/>
        <v>177.48000000000002</v>
      </c>
      <c r="T157" s="125">
        <f t="shared" si="17"/>
        <v>219.24</v>
      </c>
      <c r="U157" s="125">
        <f t="shared" si="18"/>
        <v>198.36</v>
      </c>
    </row>
    <row r="158" spans="1:21" s="42" customFormat="1" ht="15">
      <c r="A158" s="62" t="s">
        <v>954</v>
      </c>
      <c r="B158" s="62">
        <v>246</v>
      </c>
      <c r="C158" s="62">
        <v>1</v>
      </c>
      <c r="D158" s="68" t="s">
        <v>1128</v>
      </c>
      <c r="E158" s="67"/>
      <c r="F158" s="65" t="s">
        <v>1001</v>
      </c>
      <c r="G158" s="58" t="s">
        <v>1129</v>
      </c>
      <c r="H158" s="58">
        <v>353</v>
      </c>
      <c r="I158" s="58" t="s">
        <v>1113</v>
      </c>
      <c r="J158" s="106">
        <v>41162</v>
      </c>
      <c r="K158" s="64">
        <v>417.6</v>
      </c>
      <c r="L158" s="58" t="s">
        <v>1003</v>
      </c>
      <c r="M158" s="58" t="s">
        <v>1879</v>
      </c>
      <c r="N158" s="85">
        <v>10</v>
      </c>
      <c r="O158" s="93">
        <v>12</v>
      </c>
      <c r="P158" s="93">
        <f t="shared" si="19"/>
        <v>51</v>
      </c>
      <c r="Q158" s="93">
        <f t="shared" si="14"/>
        <v>3.4800000000000004</v>
      </c>
      <c r="R158" s="125">
        <f t="shared" si="15"/>
        <v>41.760000000000005</v>
      </c>
      <c r="S158" s="125">
        <f t="shared" si="16"/>
        <v>177.48000000000002</v>
      </c>
      <c r="T158" s="125">
        <f t="shared" si="17"/>
        <v>219.24</v>
      </c>
      <c r="U158" s="125">
        <f t="shared" si="18"/>
        <v>198.36</v>
      </c>
    </row>
    <row r="159" spans="1:21" s="42" customFormat="1" ht="15">
      <c r="A159" s="62" t="s">
        <v>954</v>
      </c>
      <c r="B159" s="62">
        <v>247</v>
      </c>
      <c r="C159" s="62">
        <v>1</v>
      </c>
      <c r="D159" s="68" t="s">
        <v>1130</v>
      </c>
      <c r="E159" s="67"/>
      <c r="F159" s="65" t="s">
        <v>1001</v>
      </c>
      <c r="G159" s="58"/>
      <c r="H159" s="58">
        <v>353</v>
      </c>
      <c r="I159" s="58" t="s">
        <v>1113</v>
      </c>
      <c r="J159" s="106">
        <v>41162</v>
      </c>
      <c r="K159" s="64">
        <v>61.77</v>
      </c>
      <c r="L159" s="58" t="s">
        <v>1003</v>
      </c>
      <c r="M159" s="58" t="s">
        <v>1879</v>
      </c>
      <c r="N159" s="85">
        <v>10</v>
      </c>
      <c r="O159" s="93">
        <v>12</v>
      </c>
      <c r="P159" s="93">
        <f t="shared" si="19"/>
        <v>51</v>
      </c>
      <c r="Q159" s="93">
        <f t="shared" si="14"/>
        <v>0.51475000000000004</v>
      </c>
      <c r="R159" s="125">
        <f t="shared" si="15"/>
        <v>6.1770000000000005</v>
      </c>
      <c r="S159" s="125">
        <f t="shared" si="16"/>
        <v>26.252250000000004</v>
      </c>
      <c r="T159" s="125">
        <f t="shared" si="17"/>
        <v>32.429250000000003</v>
      </c>
      <c r="U159" s="125">
        <f t="shared" si="18"/>
        <v>29.34075</v>
      </c>
    </row>
    <row r="160" spans="1:21" s="42" customFormat="1" ht="15">
      <c r="A160" s="62" t="s">
        <v>954</v>
      </c>
      <c r="B160" s="62">
        <v>248</v>
      </c>
      <c r="C160" s="62">
        <v>1</v>
      </c>
      <c r="D160" s="68" t="s">
        <v>1131</v>
      </c>
      <c r="E160" s="67"/>
      <c r="F160" s="65" t="s">
        <v>1001</v>
      </c>
      <c r="G160" s="58"/>
      <c r="H160" s="58">
        <v>353</v>
      </c>
      <c r="I160" s="58" t="s">
        <v>1113</v>
      </c>
      <c r="J160" s="106">
        <v>41162</v>
      </c>
      <c r="K160" s="64">
        <v>80.040000000000006</v>
      </c>
      <c r="L160" s="58" t="s">
        <v>1003</v>
      </c>
      <c r="M160" s="58" t="s">
        <v>1879</v>
      </c>
      <c r="N160" s="85">
        <v>10</v>
      </c>
      <c r="O160" s="93">
        <v>12</v>
      </c>
      <c r="P160" s="93">
        <f t="shared" si="19"/>
        <v>51</v>
      </c>
      <c r="Q160" s="93">
        <f t="shared" si="14"/>
        <v>0.66700000000000015</v>
      </c>
      <c r="R160" s="125">
        <f t="shared" si="15"/>
        <v>8.0040000000000013</v>
      </c>
      <c r="S160" s="125">
        <f t="shared" si="16"/>
        <v>34.01700000000001</v>
      </c>
      <c r="T160" s="125">
        <f t="shared" si="17"/>
        <v>42.021000000000015</v>
      </c>
      <c r="U160" s="125">
        <f t="shared" si="18"/>
        <v>38.018999999999991</v>
      </c>
    </row>
    <row r="161" spans="1:21" s="42" customFormat="1" ht="12.75" hidden="1" customHeight="1">
      <c r="A161" s="62" t="s">
        <v>954</v>
      </c>
      <c r="B161" s="62">
        <v>250</v>
      </c>
      <c r="C161" s="62">
        <v>1</v>
      </c>
      <c r="D161" s="68" t="s">
        <v>1132</v>
      </c>
      <c r="E161" s="67"/>
      <c r="F161" s="65" t="s">
        <v>1001</v>
      </c>
      <c r="G161" s="58"/>
      <c r="H161" s="58"/>
      <c r="I161" s="58"/>
      <c r="J161" s="85"/>
      <c r="K161" s="64"/>
      <c r="L161" s="58"/>
      <c r="M161" s="58"/>
      <c r="N161" s="85">
        <v>10</v>
      </c>
      <c r="O161" s="93">
        <v>12</v>
      </c>
      <c r="P161" s="93">
        <f t="shared" si="19"/>
        <v>51</v>
      </c>
      <c r="Q161" s="93">
        <f t="shared" si="14"/>
        <v>0</v>
      </c>
      <c r="R161" s="125">
        <f t="shared" si="15"/>
        <v>0</v>
      </c>
      <c r="S161" s="125">
        <f t="shared" si="16"/>
        <v>0</v>
      </c>
      <c r="T161" s="125">
        <f t="shared" si="17"/>
        <v>0</v>
      </c>
      <c r="U161" s="125">
        <f t="shared" si="18"/>
        <v>0</v>
      </c>
    </row>
    <row r="162" spans="1:21" s="42" customFormat="1" ht="15">
      <c r="A162" s="62" t="s">
        <v>954</v>
      </c>
      <c r="B162" s="62">
        <v>251</v>
      </c>
      <c r="C162" s="62">
        <v>1</v>
      </c>
      <c r="D162" s="68" t="s">
        <v>1133</v>
      </c>
      <c r="E162" s="67"/>
      <c r="F162" s="65" t="s">
        <v>968</v>
      </c>
      <c r="G162" s="58"/>
      <c r="H162" s="58">
        <v>396</v>
      </c>
      <c r="I162" s="58" t="s">
        <v>1134</v>
      </c>
      <c r="J162" s="106">
        <v>41170</v>
      </c>
      <c r="K162" s="64">
        <v>744.07</v>
      </c>
      <c r="L162" s="58" t="s">
        <v>1135</v>
      </c>
      <c r="M162" s="58" t="s">
        <v>1876</v>
      </c>
      <c r="N162" s="85">
        <v>10</v>
      </c>
      <c r="O162" s="93">
        <v>12</v>
      </c>
      <c r="P162" s="93">
        <f t="shared" si="19"/>
        <v>51</v>
      </c>
      <c r="Q162" s="93">
        <f t="shared" si="14"/>
        <v>6.2005833333333342</v>
      </c>
      <c r="R162" s="125">
        <f t="shared" si="15"/>
        <v>74.407000000000011</v>
      </c>
      <c r="S162" s="125">
        <f t="shared" si="16"/>
        <v>316.22975000000002</v>
      </c>
      <c r="T162" s="125">
        <f t="shared" si="17"/>
        <v>390.63675000000001</v>
      </c>
      <c r="U162" s="125">
        <f t="shared" si="18"/>
        <v>353.43325000000004</v>
      </c>
    </row>
    <row r="163" spans="1:21" s="42" customFormat="1" ht="15">
      <c r="A163" s="62" t="s">
        <v>954</v>
      </c>
      <c r="B163" s="62">
        <v>253</v>
      </c>
      <c r="C163" s="62">
        <v>1</v>
      </c>
      <c r="D163" s="68" t="s">
        <v>1128</v>
      </c>
      <c r="E163" s="67"/>
      <c r="F163" s="65" t="s">
        <v>1001</v>
      </c>
      <c r="G163" s="58" t="s">
        <v>1129</v>
      </c>
      <c r="H163" s="58">
        <v>353</v>
      </c>
      <c r="I163" s="58" t="s">
        <v>1113</v>
      </c>
      <c r="J163" s="106">
        <v>41162</v>
      </c>
      <c r="K163" s="64">
        <v>417.6</v>
      </c>
      <c r="L163" s="58" t="s">
        <v>1136</v>
      </c>
      <c r="M163" s="58" t="s">
        <v>1879</v>
      </c>
      <c r="N163" s="85">
        <v>10</v>
      </c>
      <c r="O163" s="93">
        <v>12</v>
      </c>
      <c r="P163" s="93">
        <f t="shared" si="19"/>
        <v>51</v>
      </c>
      <c r="Q163" s="93">
        <f t="shared" si="14"/>
        <v>3.4800000000000004</v>
      </c>
      <c r="R163" s="125">
        <f t="shared" si="15"/>
        <v>41.760000000000005</v>
      </c>
      <c r="S163" s="125">
        <f t="shared" si="16"/>
        <v>177.48000000000002</v>
      </c>
      <c r="T163" s="125">
        <f t="shared" si="17"/>
        <v>219.24</v>
      </c>
      <c r="U163" s="125">
        <f t="shared" si="18"/>
        <v>198.36</v>
      </c>
    </row>
    <row r="164" spans="1:21" s="42" customFormat="1" ht="15">
      <c r="A164" s="62" t="s">
        <v>954</v>
      </c>
      <c r="B164" s="62">
        <v>254</v>
      </c>
      <c r="C164" s="62">
        <v>1</v>
      </c>
      <c r="D164" s="103" t="s">
        <v>58</v>
      </c>
      <c r="E164" s="67"/>
      <c r="F164" s="65" t="s">
        <v>1001</v>
      </c>
      <c r="G164" s="58"/>
      <c r="H164" s="58">
        <v>535</v>
      </c>
      <c r="I164" s="58">
        <v>2632</v>
      </c>
      <c r="J164" s="106">
        <v>41242</v>
      </c>
      <c r="K164" s="64">
        <v>348</v>
      </c>
      <c r="L164" s="58" t="s">
        <v>355</v>
      </c>
      <c r="M164" s="58" t="s">
        <v>1879</v>
      </c>
      <c r="N164" s="85">
        <v>10</v>
      </c>
      <c r="O164" s="93">
        <v>12</v>
      </c>
      <c r="P164" s="93">
        <f>1+12+12+12+12</f>
        <v>49</v>
      </c>
      <c r="Q164" s="93">
        <f t="shared" si="14"/>
        <v>2.9</v>
      </c>
      <c r="R164" s="125">
        <f t="shared" si="15"/>
        <v>34.799999999999997</v>
      </c>
      <c r="S164" s="125">
        <f t="shared" si="16"/>
        <v>142.1</v>
      </c>
      <c r="T164" s="125">
        <f t="shared" si="17"/>
        <v>176.89999999999998</v>
      </c>
      <c r="U164" s="125">
        <f t="shared" si="18"/>
        <v>171.10000000000002</v>
      </c>
    </row>
    <row r="165" spans="1:21" s="42" customFormat="1" ht="15">
      <c r="A165" s="62" t="s">
        <v>954</v>
      </c>
      <c r="B165" s="62">
        <v>255</v>
      </c>
      <c r="C165" s="62">
        <v>1</v>
      </c>
      <c r="D165" s="103" t="s">
        <v>1137</v>
      </c>
      <c r="E165" s="67"/>
      <c r="F165" s="65" t="s">
        <v>968</v>
      </c>
      <c r="G165" s="58"/>
      <c r="H165" s="58">
        <v>464</v>
      </c>
      <c r="I165" s="59" t="s">
        <v>1138</v>
      </c>
      <c r="J165" s="106">
        <v>41208</v>
      </c>
      <c r="K165" s="64">
        <v>113.69</v>
      </c>
      <c r="L165" s="58" t="s">
        <v>356</v>
      </c>
      <c r="M165" s="58" t="s">
        <v>1879</v>
      </c>
      <c r="N165" s="85">
        <v>10</v>
      </c>
      <c r="O165" s="93">
        <v>12</v>
      </c>
      <c r="P165" s="93">
        <f>2+12+12+12+12</f>
        <v>50</v>
      </c>
      <c r="Q165" s="93">
        <f t="shared" si="14"/>
        <v>0.94741666666666668</v>
      </c>
      <c r="R165" s="125">
        <f t="shared" si="15"/>
        <v>11.369</v>
      </c>
      <c r="S165" s="125">
        <f t="shared" si="16"/>
        <v>47.370833333333337</v>
      </c>
      <c r="T165" s="125">
        <f t="shared" si="17"/>
        <v>58.739833333333337</v>
      </c>
      <c r="U165" s="125">
        <f t="shared" si="18"/>
        <v>54.950166666666661</v>
      </c>
    </row>
    <row r="166" spans="1:21" s="42" customFormat="1" ht="15">
      <c r="A166" s="62" t="s">
        <v>954</v>
      </c>
      <c r="B166" s="62">
        <v>256</v>
      </c>
      <c r="C166" s="62">
        <v>1</v>
      </c>
      <c r="D166" s="103" t="s">
        <v>1137</v>
      </c>
      <c r="E166" s="67"/>
      <c r="F166" s="65" t="s">
        <v>968</v>
      </c>
      <c r="G166" s="58"/>
      <c r="H166" s="58">
        <v>464</v>
      </c>
      <c r="I166" s="59" t="s">
        <v>1138</v>
      </c>
      <c r="J166" s="106">
        <v>41208</v>
      </c>
      <c r="K166" s="64">
        <v>113.69</v>
      </c>
      <c r="L166" s="58" t="s">
        <v>356</v>
      </c>
      <c r="M166" s="58" t="s">
        <v>1879</v>
      </c>
      <c r="N166" s="85">
        <v>10</v>
      </c>
      <c r="O166" s="93">
        <v>12</v>
      </c>
      <c r="P166" s="93">
        <v>50</v>
      </c>
      <c r="Q166" s="93">
        <f t="shared" si="14"/>
        <v>0.94741666666666668</v>
      </c>
      <c r="R166" s="125">
        <f t="shared" si="15"/>
        <v>11.369</v>
      </c>
      <c r="S166" s="125">
        <f t="shared" si="16"/>
        <v>47.370833333333337</v>
      </c>
      <c r="T166" s="125">
        <f t="shared" si="17"/>
        <v>58.739833333333337</v>
      </c>
      <c r="U166" s="125">
        <f t="shared" si="18"/>
        <v>54.950166666666661</v>
      </c>
    </row>
    <row r="167" spans="1:21" s="42" customFormat="1" ht="15">
      <c r="A167" s="62" t="s">
        <v>954</v>
      </c>
      <c r="B167" s="65">
        <v>257</v>
      </c>
      <c r="C167" s="62">
        <v>1</v>
      </c>
      <c r="D167" s="103" t="s">
        <v>1139</v>
      </c>
      <c r="E167" s="67"/>
      <c r="F167" s="65" t="s">
        <v>968</v>
      </c>
      <c r="G167" s="71" t="s">
        <v>1140</v>
      </c>
      <c r="H167" s="71">
        <v>261</v>
      </c>
      <c r="I167" s="71" t="s">
        <v>1141</v>
      </c>
      <c r="J167" s="114">
        <v>41093</v>
      </c>
      <c r="K167" s="107">
        <v>707.6</v>
      </c>
      <c r="L167" s="71" t="s">
        <v>1142</v>
      </c>
      <c r="M167" s="71" t="s">
        <v>1879</v>
      </c>
      <c r="N167" s="85">
        <v>10</v>
      </c>
      <c r="O167" s="93">
        <v>12</v>
      </c>
      <c r="P167" s="93">
        <f>5+12+12+12+12</f>
        <v>53</v>
      </c>
      <c r="Q167" s="93">
        <f t="shared" si="14"/>
        <v>5.8966666666666674</v>
      </c>
      <c r="R167" s="125">
        <f t="shared" si="15"/>
        <v>70.760000000000005</v>
      </c>
      <c r="S167" s="125">
        <f t="shared" si="16"/>
        <v>312.52333333333337</v>
      </c>
      <c r="T167" s="125">
        <f t="shared" si="17"/>
        <v>383.28333333333336</v>
      </c>
      <c r="U167" s="125">
        <f t="shared" si="18"/>
        <v>324.31666666666666</v>
      </c>
    </row>
    <row r="168" spans="1:21" s="42" customFormat="1" ht="15">
      <c r="A168" s="62" t="s">
        <v>954</v>
      </c>
      <c r="B168" s="62">
        <v>258</v>
      </c>
      <c r="C168" s="62">
        <v>1</v>
      </c>
      <c r="D168" s="103" t="s">
        <v>1139</v>
      </c>
      <c r="E168" s="67"/>
      <c r="F168" s="65" t="s">
        <v>968</v>
      </c>
      <c r="G168" s="71" t="s">
        <v>1140</v>
      </c>
      <c r="H168" s="71">
        <v>261</v>
      </c>
      <c r="I168" s="71" t="s">
        <v>1141</v>
      </c>
      <c r="J168" s="114">
        <v>41093</v>
      </c>
      <c r="K168" s="107">
        <v>707.6</v>
      </c>
      <c r="L168" s="71" t="s">
        <v>1142</v>
      </c>
      <c r="M168" s="71" t="s">
        <v>1879</v>
      </c>
      <c r="N168" s="85">
        <v>10</v>
      </c>
      <c r="O168" s="93">
        <v>12</v>
      </c>
      <c r="P168" s="93">
        <v>53</v>
      </c>
      <c r="Q168" s="93">
        <f t="shared" si="14"/>
        <v>5.8966666666666674</v>
      </c>
      <c r="R168" s="125">
        <f t="shared" si="15"/>
        <v>70.760000000000005</v>
      </c>
      <c r="S168" s="125">
        <f t="shared" si="16"/>
        <v>312.52333333333337</v>
      </c>
      <c r="T168" s="125">
        <f t="shared" si="17"/>
        <v>383.28333333333336</v>
      </c>
      <c r="U168" s="125">
        <f t="shared" si="18"/>
        <v>324.31666666666666</v>
      </c>
    </row>
    <row r="169" spans="1:21" s="42" customFormat="1" ht="15">
      <c r="A169" s="62" t="s">
        <v>954</v>
      </c>
      <c r="B169" s="62">
        <v>259</v>
      </c>
      <c r="C169" s="62">
        <v>1</v>
      </c>
      <c r="D169" s="103" t="s">
        <v>1139</v>
      </c>
      <c r="E169" s="67"/>
      <c r="F169" s="65" t="s">
        <v>968</v>
      </c>
      <c r="G169" s="71" t="s">
        <v>1140</v>
      </c>
      <c r="H169" s="71">
        <v>261</v>
      </c>
      <c r="I169" s="71" t="s">
        <v>1141</v>
      </c>
      <c r="J169" s="114">
        <v>41093</v>
      </c>
      <c r="K169" s="107">
        <v>707.6</v>
      </c>
      <c r="L169" s="71" t="s">
        <v>1142</v>
      </c>
      <c r="M169" s="71" t="s">
        <v>1879</v>
      </c>
      <c r="N169" s="85">
        <v>10</v>
      </c>
      <c r="O169" s="93">
        <v>12</v>
      </c>
      <c r="P169" s="93">
        <v>53</v>
      </c>
      <c r="Q169" s="93">
        <f t="shared" si="14"/>
        <v>5.8966666666666674</v>
      </c>
      <c r="R169" s="125">
        <f t="shared" si="15"/>
        <v>70.760000000000005</v>
      </c>
      <c r="S169" s="125">
        <f t="shared" si="16"/>
        <v>312.52333333333337</v>
      </c>
      <c r="T169" s="125">
        <f t="shared" si="17"/>
        <v>383.28333333333336</v>
      </c>
      <c r="U169" s="125">
        <f t="shared" si="18"/>
        <v>324.31666666666666</v>
      </c>
    </row>
    <row r="170" spans="1:21" s="42" customFormat="1" ht="15">
      <c r="A170" s="62" t="s">
        <v>954</v>
      </c>
      <c r="B170" s="62">
        <v>260</v>
      </c>
      <c r="C170" s="62">
        <v>1</v>
      </c>
      <c r="D170" s="103" t="s">
        <v>1143</v>
      </c>
      <c r="E170" s="67"/>
      <c r="F170" s="65" t="s">
        <v>984</v>
      </c>
      <c r="G170" s="58"/>
      <c r="H170" s="58">
        <v>484</v>
      </c>
      <c r="I170" s="58" t="s">
        <v>1144</v>
      </c>
      <c r="J170" s="106">
        <v>41219</v>
      </c>
      <c r="K170" s="64">
        <v>395</v>
      </c>
      <c r="L170" s="58" t="s">
        <v>1145</v>
      </c>
      <c r="M170" s="58" t="s">
        <v>1879</v>
      </c>
      <c r="N170" s="85">
        <v>10</v>
      </c>
      <c r="O170" s="93">
        <v>12</v>
      </c>
      <c r="P170" s="93">
        <f>1+12+12+12+12</f>
        <v>49</v>
      </c>
      <c r="Q170" s="93">
        <f t="shared" si="14"/>
        <v>3.2916666666666665</v>
      </c>
      <c r="R170" s="125">
        <f t="shared" si="15"/>
        <v>39.5</v>
      </c>
      <c r="S170" s="125">
        <f t="shared" si="16"/>
        <v>161.29166666666666</v>
      </c>
      <c r="T170" s="125">
        <f t="shared" si="17"/>
        <v>200.79166666666666</v>
      </c>
      <c r="U170" s="125">
        <f t="shared" si="18"/>
        <v>194.20833333333334</v>
      </c>
    </row>
    <row r="171" spans="1:21" s="42" customFormat="1" ht="15">
      <c r="A171" s="62" t="s">
        <v>954</v>
      </c>
      <c r="B171" s="62">
        <v>261</v>
      </c>
      <c r="C171" s="62">
        <v>1</v>
      </c>
      <c r="D171" s="103" t="s">
        <v>1146</v>
      </c>
      <c r="E171" s="67"/>
      <c r="F171" s="65" t="s">
        <v>968</v>
      </c>
      <c r="G171" s="58"/>
      <c r="H171" s="58">
        <v>502</v>
      </c>
      <c r="I171" s="58" t="s">
        <v>1147</v>
      </c>
      <c r="J171" s="106">
        <v>41227</v>
      </c>
      <c r="K171" s="64">
        <v>66</v>
      </c>
      <c r="L171" s="58" t="s">
        <v>357</v>
      </c>
      <c r="M171" s="58" t="s">
        <v>1879</v>
      </c>
      <c r="N171" s="85">
        <v>10</v>
      </c>
      <c r="O171" s="93">
        <v>12</v>
      </c>
      <c r="P171" s="93">
        <v>49</v>
      </c>
      <c r="Q171" s="93">
        <f t="shared" si="14"/>
        <v>0.54999999999999993</v>
      </c>
      <c r="R171" s="125">
        <f t="shared" si="15"/>
        <v>6.6</v>
      </c>
      <c r="S171" s="125">
        <f t="shared" si="16"/>
        <v>26.949999999999996</v>
      </c>
      <c r="T171" s="125">
        <f t="shared" si="17"/>
        <v>33.549999999999997</v>
      </c>
      <c r="U171" s="125">
        <f t="shared" si="18"/>
        <v>32.450000000000003</v>
      </c>
    </row>
    <row r="172" spans="1:21" s="42" customFormat="1" ht="15">
      <c r="A172" s="62" t="s">
        <v>954</v>
      </c>
      <c r="B172" s="62">
        <v>262</v>
      </c>
      <c r="C172" s="62">
        <v>1</v>
      </c>
      <c r="D172" s="103" t="s">
        <v>3</v>
      </c>
      <c r="E172" s="67"/>
      <c r="F172" s="65" t="s">
        <v>968</v>
      </c>
      <c r="G172" s="58"/>
      <c r="H172" s="58">
        <v>502</v>
      </c>
      <c r="I172" s="58" t="s">
        <v>1147</v>
      </c>
      <c r="J172" s="106">
        <v>41227</v>
      </c>
      <c r="K172" s="64">
        <v>38</v>
      </c>
      <c r="L172" s="58" t="s">
        <v>357</v>
      </c>
      <c r="M172" s="58" t="s">
        <v>1879</v>
      </c>
      <c r="N172" s="85">
        <v>10</v>
      </c>
      <c r="O172" s="93">
        <v>12</v>
      </c>
      <c r="P172" s="93">
        <v>49</v>
      </c>
      <c r="Q172" s="93">
        <f t="shared" si="14"/>
        <v>0.31666666666666665</v>
      </c>
      <c r="R172" s="125">
        <f t="shared" si="15"/>
        <v>3.8</v>
      </c>
      <c r="S172" s="125">
        <f t="shared" si="16"/>
        <v>15.516666666666666</v>
      </c>
      <c r="T172" s="125">
        <f t="shared" si="17"/>
        <v>19.316666666666666</v>
      </c>
      <c r="U172" s="125">
        <f t="shared" si="18"/>
        <v>18.683333333333334</v>
      </c>
    </row>
    <row r="173" spans="1:21" s="42" customFormat="1" ht="15">
      <c r="A173" s="62" t="s">
        <v>954</v>
      </c>
      <c r="B173" s="62">
        <v>263</v>
      </c>
      <c r="C173" s="62">
        <v>1</v>
      </c>
      <c r="D173" s="103" t="s">
        <v>3</v>
      </c>
      <c r="E173" s="67"/>
      <c r="F173" s="65" t="s">
        <v>968</v>
      </c>
      <c r="G173" s="58"/>
      <c r="H173" s="58">
        <v>502</v>
      </c>
      <c r="I173" s="58" t="s">
        <v>1147</v>
      </c>
      <c r="J173" s="106">
        <v>41227</v>
      </c>
      <c r="K173" s="64">
        <v>40</v>
      </c>
      <c r="L173" s="58" t="s">
        <v>357</v>
      </c>
      <c r="M173" s="58" t="s">
        <v>1879</v>
      </c>
      <c r="N173" s="85">
        <v>10</v>
      </c>
      <c r="O173" s="93">
        <v>12</v>
      </c>
      <c r="P173" s="93">
        <v>49</v>
      </c>
      <c r="Q173" s="93">
        <f t="shared" si="14"/>
        <v>0.33333333333333331</v>
      </c>
      <c r="R173" s="125">
        <f t="shared" si="15"/>
        <v>4</v>
      </c>
      <c r="S173" s="125">
        <f t="shared" si="16"/>
        <v>16.333333333333332</v>
      </c>
      <c r="T173" s="125">
        <f t="shared" si="17"/>
        <v>20.333333333333332</v>
      </c>
      <c r="U173" s="125">
        <f t="shared" si="18"/>
        <v>19.666666666666668</v>
      </c>
    </row>
    <row r="174" spans="1:21" s="42" customFormat="1" ht="15">
      <c r="A174" s="62" t="s">
        <v>954</v>
      </c>
      <c r="B174" s="62">
        <v>264</v>
      </c>
      <c r="C174" s="62">
        <v>1</v>
      </c>
      <c r="D174" s="103" t="s">
        <v>1148</v>
      </c>
      <c r="E174" s="67"/>
      <c r="F174" s="65" t="s">
        <v>968</v>
      </c>
      <c r="G174" s="58" t="s">
        <v>1149</v>
      </c>
      <c r="H174" s="58">
        <v>657</v>
      </c>
      <c r="I174" s="58" t="s">
        <v>1150</v>
      </c>
      <c r="J174" s="106">
        <v>41296</v>
      </c>
      <c r="K174" s="64">
        <v>9500</v>
      </c>
      <c r="L174" s="58" t="s">
        <v>1091</v>
      </c>
      <c r="M174" s="58" t="s">
        <v>1879</v>
      </c>
      <c r="N174" s="85">
        <v>10</v>
      </c>
      <c r="O174" s="93">
        <v>12</v>
      </c>
      <c r="P174" s="93">
        <f>11+12+12+12</f>
        <v>47</v>
      </c>
      <c r="Q174" s="93">
        <f t="shared" si="14"/>
        <v>79.166666666666671</v>
      </c>
      <c r="R174" s="125">
        <f t="shared" si="15"/>
        <v>950</v>
      </c>
      <c r="S174" s="125">
        <f t="shared" si="16"/>
        <v>3720.8333333333335</v>
      </c>
      <c r="T174" s="125">
        <f t="shared" si="17"/>
        <v>4670.8333333333339</v>
      </c>
      <c r="U174" s="125">
        <f t="shared" si="18"/>
        <v>4829.1666666666661</v>
      </c>
    </row>
    <row r="175" spans="1:21" s="42" customFormat="1" ht="15">
      <c r="A175" s="62" t="s">
        <v>954</v>
      </c>
      <c r="B175" s="62">
        <v>265</v>
      </c>
      <c r="C175" s="62">
        <v>1</v>
      </c>
      <c r="D175" s="103" t="s">
        <v>199</v>
      </c>
      <c r="E175" s="67"/>
      <c r="F175" s="65" t="s">
        <v>1001</v>
      </c>
      <c r="G175" s="58"/>
      <c r="H175" s="58"/>
      <c r="I175" s="58" t="s">
        <v>1151</v>
      </c>
      <c r="J175" s="106">
        <v>41297</v>
      </c>
      <c r="K175" s="64">
        <v>974.4</v>
      </c>
      <c r="L175" s="58" t="s">
        <v>358</v>
      </c>
      <c r="M175" s="58" t="s">
        <v>1878</v>
      </c>
      <c r="N175" s="85">
        <v>10</v>
      </c>
      <c r="O175" s="93">
        <v>12</v>
      </c>
      <c r="P175" s="93">
        <v>47</v>
      </c>
      <c r="Q175" s="93">
        <f t="shared" si="14"/>
        <v>8.1199999999999992</v>
      </c>
      <c r="R175" s="125">
        <f t="shared" si="15"/>
        <v>97.44</v>
      </c>
      <c r="S175" s="125">
        <f t="shared" si="16"/>
        <v>381.64</v>
      </c>
      <c r="T175" s="125">
        <f t="shared" si="17"/>
        <v>479.08</v>
      </c>
      <c r="U175" s="125">
        <f t="shared" si="18"/>
        <v>495.32</v>
      </c>
    </row>
    <row r="176" spans="1:21" s="42" customFormat="1" ht="12.75" hidden="1" customHeight="1">
      <c r="A176" s="62" t="s">
        <v>954</v>
      </c>
      <c r="B176" s="62">
        <v>267</v>
      </c>
      <c r="C176" s="62">
        <v>1</v>
      </c>
      <c r="D176" s="103" t="s">
        <v>160</v>
      </c>
      <c r="E176" s="67"/>
      <c r="F176" s="65" t="s">
        <v>963</v>
      </c>
      <c r="G176" s="225"/>
      <c r="H176" s="225"/>
      <c r="I176" s="225"/>
      <c r="J176" s="106"/>
      <c r="K176" s="64"/>
      <c r="L176" s="58"/>
      <c r="M176" s="58"/>
      <c r="N176" s="85">
        <v>10</v>
      </c>
      <c r="O176" s="93">
        <v>12</v>
      </c>
      <c r="P176" s="93"/>
      <c r="Q176" s="93">
        <f t="shared" si="14"/>
        <v>0</v>
      </c>
      <c r="R176" s="125">
        <f t="shared" si="15"/>
        <v>0</v>
      </c>
      <c r="S176" s="125">
        <f t="shared" si="16"/>
        <v>0</v>
      </c>
      <c r="T176" s="125">
        <f t="shared" si="17"/>
        <v>0</v>
      </c>
      <c r="U176" s="125">
        <f t="shared" si="18"/>
        <v>0</v>
      </c>
    </row>
    <row r="177" spans="1:21" s="42" customFormat="1" ht="12.75" hidden="1" customHeight="1">
      <c r="A177" s="62" t="s">
        <v>954</v>
      </c>
      <c r="B177" s="62">
        <v>268</v>
      </c>
      <c r="C177" s="62">
        <v>1</v>
      </c>
      <c r="D177" s="103" t="s">
        <v>160</v>
      </c>
      <c r="E177" s="67"/>
      <c r="F177" s="65" t="s">
        <v>963</v>
      </c>
      <c r="G177" s="225"/>
      <c r="H177" s="225"/>
      <c r="I177" s="225"/>
      <c r="J177" s="106"/>
      <c r="K177" s="64"/>
      <c r="L177" s="58"/>
      <c r="M177" s="58"/>
      <c r="N177" s="85">
        <v>10</v>
      </c>
      <c r="O177" s="93">
        <v>12</v>
      </c>
      <c r="P177" s="93"/>
      <c r="Q177" s="93">
        <f t="shared" si="14"/>
        <v>0</v>
      </c>
      <c r="R177" s="125">
        <f t="shared" si="15"/>
        <v>0</v>
      </c>
      <c r="S177" s="125">
        <f t="shared" si="16"/>
        <v>0</v>
      </c>
      <c r="T177" s="125">
        <f t="shared" si="17"/>
        <v>0</v>
      </c>
      <c r="U177" s="125">
        <f t="shared" si="18"/>
        <v>0</v>
      </c>
    </row>
    <row r="178" spans="1:21" s="42" customFormat="1" ht="12.75" hidden="1" customHeight="1">
      <c r="A178" s="62" t="s">
        <v>954</v>
      </c>
      <c r="B178" s="62">
        <v>269</v>
      </c>
      <c r="C178" s="62">
        <v>1</v>
      </c>
      <c r="D178" s="103" t="s">
        <v>160</v>
      </c>
      <c r="E178" s="67"/>
      <c r="F178" s="65" t="s">
        <v>963</v>
      </c>
      <c r="G178" s="225"/>
      <c r="H178" s="225"/>
      <c r="I178" s="225"/>
      <c r="J178" s="106"/>
      <c r="K178" s="64"/>
      <c r="L178" s="58"/>
      <c r="M178" s="58"/>
      <c r="N178" s="85">
        <v>10</v>
      </c>
      <c r="O178" s="93">
        <v>12</v>
      </c>
      <c r="P178" s="93"/>
      <c r="Q178" s="93">
        <f t="shared" si="14"/>
        <v>0</v>
      </c>
      <c r="R178" s="125">
        <f t="shared" si="15"/>
        <v>0</v>
      </c>
      <c r="S178" s="125">
        <f t="shared" si="16"/>
        <v>0</v>
      </c>
      <c r="T178" s="125">
        <f t="shared" si="17"/>
        <v>0</v>
      </c>
      <c r="U178" s="125">
        <f t="shared" si="18"/>
        <v>0</v>
      </c>
    </row>
    <row r="179" spans="1:21" s="42" customFormat="1" ht="12.75" hidden="1" customHeight="1">
      <c r="A179" s="62" t="s">
        <v>954</v>
      </c>
      <c r="B179" s="62">
        <v>270</v>
      </c>
      <c r="C179" s="62">
        <v>1</v>
      </c>
      <c r="D179" s="103" t="s">
        <v>160</v>
      </c>
      <c r="E179" s="67"/>
      <c r="F179" s="65" t="s">
        <v>963</v>
      </c>
      <c r="G179" s="225"/>
      <c r="H179" s="225"/>
      <c r="I179" s="225"/>
      <c r="J179" s="106"/>
      <c r="K179" s="64"/>
      <c r="L179" s="58"/>
      <c r="M179" s="58"/>
      <c r="N179" s="85">
        <v>10</v>
      </c>
      <c r="O179" s="93">
        <v>12</v>
      </c>
      <c r="P179" s="93"/>
      <c r="Q179" s="93">
        <f t="shared" si="14"/>
        <v>0</v>
      </c>
      <c r="R179" s="125">
        <f t="shared" si="15"/>
        <v>0</v>
      </c>
      <c r="S179" s="125">
        <f t="shared" si="16"/>
        <v>0</v>
      </c>
      <c r="T179" s="125">
        <f t="shared" si="17"/>
        <v>0</v>
      </c>
      <c r="U179" s="125">
        <f t="shared" si="18"/>
        <v>0</v>
      </c>
    </row>
    <row r="180" spans="1:21" s="42" customFormat="1" ht="15">
      <c r="A180" s="62" t="s">
        <v>954</v>
      </c>
      <c r="B180" s="62">
        <v>271</v>
      </c>
      <c r="C180" s="62">
        <v>1</v>
      </c>
      <c r="D180" s="103" t="s">
        <v>1152</v>
      </c>
      <c r="E180" s="67"/>
      <c r="F180" s="65" t="s">
        <v>963</v>
      </c>
      <c r="G180" s="225" t="s">
        <v>1153</v>
      </c>
      <c r="H180" s="225">
        <v>986</v>
      </c>
      <c r="I180" s="232">
        <v>41494</v>
      </c>
      <c r="J180" s="106">
        <v>41297</v>
      </c>
      <c r="K180" s="93">
        <v>951</v>
      </c>
      <c r="L180" s="225" t="s">
        <v>438</v>
      </c>
      <c r="M180" s="71" t="s">
        <v>1879</v>
      </c>
      <c r="N180" s="85">
        <v>10</v>
      </c>
      <c r="O180" s="93">
        <v>12</v>
      </c>
      <c r="P180" s="93">
        <v>47</v>
      </c>
      <c r="Q180" s="93">
        <f t="shared" si="14"/>
        <v>7.9249999999999998</v>
      </c>
      <c r="R180" s="125">
        <f t="shared" si="15"/>
        <v>95.1</v>
      </c>
      <c r="S180" s="125">
        <f t="shared" si="16"/>
        <v>372.47499999999997</v>
      </c>
      <c r="T180" s="125">
        <f t="shared" si="17"/>
        <v>467.57499999999993</v>
      </c>
      <c r="U180" s="125">
        <f t="shared" si="18"/>
        <v>483.42500000000007</v>
      </c>
    </row>
    <row r="181" spans="1:21" s="42" customFormat="1" ht="15" hidden="1">
      <c r="A181" s="62" t="s">
        <v>954</v>
      </c>
      <c r="B181" s="62">
        <v>272</v>
      </c>
      <c r="C181" s="62">
        <v>1</v>
      </c>
      <c r="D181" s="103" t="s">
        <v>1152</v>
      </c>
      <c r="E181" s="67"/>
      <c r="F181" s="65" t="s">
        <v>963</v>
      </c>
      <c r="G181" s="225"/>
      <c r="H181" s="225"/>
      <c r="I181" s="232"/>
      <c r="J181" s="106">
        <v>41297</v>
      </c>
      <c r="K181" s="93"/>
      <c r="L181" s="225"/>
      <c r="M181" s="71"/>
      <c r="N181" s="85"/>
      <c r="O181" s="93">
        <v>12</v>
      </c>
      <c r="P181" s="93"/>
      <c r="Q181" s="93">
        <f t="shared" si="14"/>
        <v>0</v>
      </c>
      <c r="R181" s="125">
        <f t="shared" si="15"/>
        <v>0</v>
      </c>
      <c r="S181" s="125">
        <f t="shared" si="16"/>
        <v>0</v>
      </c>
      <c r="T181" s="125">
        <f t="shared" si="17"/>
        <v>0</v>
      </c>
      <c r="U181" s="125">
        <f t="shared" si="18"/>
        <v>0</v>
      </c>
    </row>
    <row r="182" spans="1:21" s="42" customFormat="1" ht="15">
      <c r="A182" s="62" t="s">
        <v>954</v>
      </c>
      <c r="B182" s="62">
        <v>273</v>
      </c>
      <c r="C182" s="62">
        <v>1</v>
      </c>
      <c r="D182" s="103" t="s">
        <v>1154</v>
      </c>
      <c r="E182" s="67"/>
      <c r="F182" s="65" t="s">
        <v>963</v>
      </c>
      <c r="G182" s="225" t="s">
        <v>1155</v>
      </c>
      <c r="H182" s="225">
        <v>986</v>
      </c>
      <c r="I182" s="232"/>
      <c r="J182" s="106">
        <v>41297</v>
      </c>
      <c r="K182" s="64">
        <v>847.5</v>
      </c>
      <c r="L182" s="225"/>
      <c r="M182" s="71" t="s">
        <v>1879</v>
      </c>
      <c r="N182" s="85">
        <v>10</v>
      </c>
      <c r="O182" s="93">
        <v>12</v>
      </c>
      <c r="P182" s="93">
        <v>47</v>
      </c>
      <c r="Q182" s="93">
        <f t="shared" si="14"/>
        <v>7.0625</v>
      </c>
      <c r="R182" s="125">
        <f t="shared" si="15"/>
        <v>84.75</v>
      </c>
      <c r="S182" s="125">
        <f t="shared" si="16"/>
        <v>331.9375</v>
      </c>
      <c r="T182" s="125">
        <f t="shared" si="17"/>
        <v>416.6875</v>
      </c>
      <c r="U182" s="125">
        <f t="shared" si="18"/>
        <v>430.8125</v>
      </c>
    </row>
    <row r="183" spans="1:21" s="42" customFormat="1" ht="15" hidden="1">
      <c r="A183" s="62" t="s">
        <v>954</v>
      </c>
      <c r="B183" s="62">
        <v>274</v>
      </c>
      <c r="C183" s="62">
        <v>1</v>
      </c>
      <c r="D183" s="103" t="s">
        <v>1154</v>
      </c>
      <c r="E183" s="67"/>
      <c r="F183" s="65" t="s">
        <v>963</v>
      </c>
      <c r="G183" s="225"/>
      <c r="H183" s="225"/>
      <c r="I183" s="232"/>
      <c r="J183" s="106">
        <v>41297</v>
      </c>
      <c r="K183" s="64"/>
      <c r="L183" s="225"/>
      <c r="M183" s="71"/>
      <c r="N183" s="85"/>
      <c r="O183" s="93">
        <v>12</v>
      </c>
      <c r="P183" s="93"/>
      <c r="Q183" s="93">
        <f t="shared" si="14"/>
        <v>0</v>
      </c>
      <c r="R183" s="125">
        <f t="shared" si="15"/>
        <v>0</v>
      </c>
      <c r="S183" s="125">
        <f t="shared" si="16"/>
        <v>0</v>
      </c>
      <c r="T183" s="125">
        <f t="shared" si="17"/>
        <v>0</v>
      </c>
      <c r="U183" s="125">
        <f t="shared" si="18"/>
        <v>0</v>
      </c>
    </row>
    <row r="184" spans="1:21" s="42" customFormat="1" ht="15" hidden="1">
      <c r="A184" s="62" t="s">
        <v>954</v>
      </c>
      <c r="B184" s="62">
        <v>275</v>
      </c>
      <c r="C184" s="62">
        <v>1</v>
      </c>
      <c r="D184" s="103" t="s">
        <v>1156</v>
      </c>
      <c r="E184" s="67"/>
      <c r="F184" s="65" t="s">
        <v>963</v>
      </c>
      <c r="G184" s="225" t="s">
        <v>1157</v>
      </c>
      <c r="H184" s="225">
        <v>986</v>
      </c>
      <c r="I184" s="232"/>
      <c r="J184" s="106">
        <v>41297</v>
      </c>
      <c r="K184" s="93"/>
      <c r="L184" s="225"/>
      <c r="M184" s="71"/>
      <c r="N184" s="231">
        <v>10</v>
      </c>
      <c r="O184" s="93">
        <v>12</v>
      </c>
      <c r="P184" s="93"/>
      <c r="Q184" s="93">
        <f t="shared" si="14"/>
        <v>0</v>
      </c>
      <c r="R184" s="125">
        <f t="shared" si="15"/>
        <v>0</v>
      </c>
      <c r="S184" s="125">
        <f t="shared" si="16"/>
        <v>0</v>
      </c>
      <c r="T184" s="125">
        <f t="shared" si="17"/>
        <v>0</v>
      </c>
      <c r="U184" s="125">
        <f t="shared" si="18"/>
        <v>0</v>
      </c>
    </row>
    <row r="185" spans="1:21" s="42" customFormat="1" ht="15" hidden="1">
      <c r="A185" s="62" t="s">
        <v>954</v>
      </c>
      <c r="B185" s="62">
        <v>276</v>
      </c>
      <c r="C185" s="62">
        <v>1</v>
      </c>
      <c r="D185" s="103" t="s">
        <v>1156</v>
      </c>
      <c r="E185" s="67"/>
      <c r="F185" s="65" t="s">
        <v>963</v>
      </c>
      <c r="G185" s="225"/>
      <c r="H185" s="225"/>
      <c r="I185" s="232"/>
      <c r="J185" s="106">
        <v>41297</v>
      </c>
      <c r="K185" s="93"/>
      <c r="L185" s="225"/>
      <c r="M185" s="71"/>
      <c r="N185" s="231"/>
      <c r="O185" s="93">
        <v>12</v>
      </c>
      <c r="P185" s="93"/>
      <c r="Q185" s="93">
        <f t="shared" si="14"/>
        <v>0</v>
      </c>
      <c r="R185" s="125">
        <f t="shared" si="15"/>
        <v>0</v>
      </c>
      <c r="S185" s="125">
        <f t="shared" si="16"/>
        <v>0</v>
      </c>
      <c r="T185" s="125">
        <f t="shared" si="17"/>
        <v>0</v>
      </c>
      <c r="U185" s="125">
        <f t="shared" si="18"/>
        <v>0</v>
      </c>
    </row>
    <row r="186" spans="1:21" s="42" customFormat="1" ht="15">
      <c r="A186" s="62" t="s">
        <v>954</v>
      </c>
      <c r="B186" s="62">
        <v>277</v>
      </c>
      <c r="C186" s="62">
        <v>1</v>
      </c>
      <c r="D186" s="103" t="s">
        <v>1156</v>
      </c>
      <c r="E186" s="67"/>
      <c r="F186" s="65" t="s">
        <v>963</v>
      </c>
      <c r="G186" s="225"/>
      <c r="H186" s="225"/>
      <c r="I186" s="232"/>
      <c r="J186" s="106">
        <v>41297</v>
      </c>
      <c r="K186" s="93">
        <v>967.5</v>
      </c>
      <c r="L186" s="225"/>
      <c r="M186" s="71" t="s">
        <v>1879</v>
      </c>
      <c r="N186" s="231"/>
      <c r="O186" s="93">
        <v>12</v>
      </c>
      <c r="P186" s="93">
        <v>47</v>
      </c>
      <c r="Q186" s="93">
        <f t="shared" si="14"/>
        <v>8.0625</v>
      </c>
      <c r="R186" s="125">
        <f t="shared" si="15"/>
        <v>96.75</v>
      </c>
      <c r="S186" s="125">
        <f t="shared" si="16"/>
        <v>378.9375</v>
      </c>
      <c r="T186" s="125">
        <f t="shared" si="17"/>
        <v>475.6875</v>
      </c>
      <c r="U186" s="125">
        <f t="shared" si="18"/>
        <v>491.8125</v>
      </c>
    </row>
    <row r="187" spans="1:21" s="42" customFormat="1" ht="15">
      <c r="A187" s="62" t="s">
        <v>954</v>
      </c>
      <c r="B187" s="62">
        <v>278</v>
      </c>
      <c r="C187" s="62">
        <v>1</v>
      </c>
      <c r="D187" s="103" t="s">
        <v>1158</v>
      </c>
      <c r="E187" s="67"/>
      <c r="F187" s="65" t="s">
        <v>963</v>
      </c>
      <c r="G187" s="71" t="s">
        <v>1159</v>
      </c>
      <c r="H187" s="58">
        <v>986</v>
      </c>
      <c r="I187" s="232"/>
      <c r="J187" s="106">
        <v>41297</v>
      </c>
      <c r="K187" s="64">
        <v>4875</v>
      </c>
      <c r="L187" s="225"/>
      <c r="M187" s="71" t="s">
        <v>1879</v>
      </c>
      <c r="N187" s="85">
        <v>10</v>
      </c>
      <c r="O187" s="93">
        <v>12</v>
      </c>
      <c r="P187" s="93">
        <v>47</v>
      </c>
      <c r="Q187" s="93">
        <f t="shared" si="14"/>
        <v>40.625</v>
      </c>
      <c r="R187" s="125">
        <f t="shared" si="15"/>
        <v>487.5</v>
      </c>
      <c r="S187" s="125">
        <f t="shared" si="16"/>
        <v>1909.375</v>
      </c>
      <c r="T187" s="125">
        <f t="shared" si="17"/>
        <v>2396.875</v>
      </c>
      <c r="U187" s="125">
        <f t="shared" si="18"/>
        <v>2478.125</v>
      </c>
    </row>
    <row r="188" spans="1:21" s="42" customFormat="1" ht="15" hidden="1" customHeight="1">
      <c r="A188" s="62" t="s">
        <v>954</v>
      </c>
      <c r="B188" s="62">
        <v>280</v>
      </c>
      <c r="C188" s="62">
        <v>1</v>
      </c>
      <c r="D188" s="103" t="s">
        <v>1160</v>
      </c>
      <c r="E188" s="67"/>
      <c r="F188" s="65" t="s">
        <v>968</v>
      </c>
      <c r="G188" s="71"/>
      <c r="H188" s="71"/>
      <c r="I188" s="232"/>
      <c r="J188" s="85"/>
      <c r="K188" s="64"/>
      <c r="L188" s="225"/>
      <c r="M188" s="71"/>
      <c r="N188" s="85"/>
      <c r="O188" s="93">
        <v>12</v>
      </c>
      <c r="P188" s="93">
        <v>47</v>
      </c>
      <c r="Q188" s="93">
        <f t="shared" si="14"/>
        <v>0</v>
      </c>
      <c r="R188" s="125">
        <f t="shared" si="15"/>
        <v>0</v>
      </c>
      <c r="S188" s="125">
        <f t="shared" si="16"/>
        <v>0</v>
      </c>
      <c r="T188" s="125">
        <f t="shared" si="17"/>
        <v>0</v>
      </c>
      <c r="U188" s="125">
        <f t="shared" si="18"/>
        <v>0</v>
      </c>
    </row>
    <row r="189" spans="1:21" s="42" customFormat="1" ht="15" hidden="1">
      <c r="A189" s="62" t="s">
        <v>954</v>
      </c>
      <c r="B189" s="62">
        <v>281</v>
      </c>
      <c r="C189" s="62">
        <v>1</v>
      </c>
      <c r="D189" s="103" t="s">
        <v>1161</v>
      </c>
      <c r="E189" s="67"/>
      <c r="F189" s="65" t="s">
        <v>1001</v>
      </c>
      <c r="G189" s="225" t="s">
        <v>1162</v>
      </c>
      <c r="H189" s="225">
        <v>986</v>
      </c>
      <c r="I189" s="232"/>
      <c r="J189" s="85"/>
      <c r="K189" s="93"/>
      <c r="L189" s="225"/>
      <c r="M189" s="71"/>
      <c r="N189" s="233">
        <v>10</v>
      </c>
      <c r="O189" s="93">
        <v>12</v>
      </c>
      <c r="P189" s="93">
        <v>47</v>
      </c>
      <c r="Q189" s="93">
        <f t="shared" si="14"/>
        <v>0</v>
      </c>
      <c r="R189" s="125">
        <f t="shared" si="15"/>
        <v>0</v>
      </c>
      <c r="S189" s="125">
        <f t="shared" si="16"/>
        <v>0</v>
      </c>
      <c r="T189" s="125">
        <f t="shared" si="17"/>
        <v>0</v>
      </c>
      <c r="U189" s="125">
        <f t="shared" si="18"/>
        <v>0</v>
      </c>
    </row>
    <row r="190" spans="1:21" s="42" customFormat="1" ht="15">
      <c r="A190" s="62" t="s">
        <v>954</v>
      </c>
      <c r="B190" s="62">
        <v>282</v>
      </c>
      <c r="C190" s="62">
        <v>1</v>
      </c>
      <c r="D190" s="103" t="s">
        <v>1161</v>
      </c>
      <c r="E190" s="67"/>
      <c r="F190" s="65" t="s">
        <v>1001</v>
      </c>
      <c r="G190" s="225"/>
      <c r="H190" s="225"/>
      <c r="I190" s="232"/>
      <c r="J190" s="106">
        <v>41297</v>
      </c>
      <c r="K190" s="93">
        <v>1912.5</v>
      </c>
      <c r="L190" s="225"/>
      <c r="M190" s="71" t="s">
        <v>1876</v>
      </c>
      <c r="N190" s="233"/>
      <c r="O190" s="93">
        <v>12</v>
      </c>
      <c r="P190" s="93">
        <v>47</v>
      </c>
      <c r="Q190" s="93">
        <f t="shared" si="14"/>
        <v>15.9375</v>
      </c>
      <c r="R190" s="125">
        <f t="shared" si="15"/>
        <v>191.25</v>
      </c>
      <c r="S190" s="125">
        <f t="shared" si="16"/>
        <v>749.0625</v>
      </c>
      <c r="T190" s="125">
        <f t="shared" si="17"/>
        <v>940.3125</v>
      </c>
      <c r="U190" s="125">
        <f t="shared" si="18"/>
        <v>972.1875</v>
      </c>
    </row>
    <row r="191" spans="1:21" s="42" customFormat="1" ht="15" hidden="1">
      <c r="A191" s="62" t="s">
        <v>954</v>
      </c>
      <c r="B191" s="62">
        <v>283</v>
      </c>
      <c r="C191" s="62">
        <v>1</v>
      </c>
      <c r="D191" s="103" t="s">
        <v>1163</v>
      </c>
      <c r="E191" s="67"/>
      <c r="F191" s="65" t="s">
        <v>1001</v>
      </c>
      <c r="G191" s="225"/>
      <c r="H191" s="225"/>
      <c r="I191" s="232"/>
      <c r="J191" s="85"/>
      <c r="K191" s="93"/>
      <c r="L191" s="225"/>
      <c r="M191" s="71"/>
      <c r="N191" s="233"/>
      <c r="O191" s="93">
        <v>12</v>
      </c>
      <c r="P191" s="93">
        <v>47</v>
      </c>
      <c r="Q191" s="93">
        <f t="shared" si="14"/>
        <v>0</v>
      </c>
      <c r="R191" s="125">
        <f t="shared" si="15"/>
        <v>0</v>
      </c>
      <c r="S191" s="125">
        <f t="shared" si="16"/>
        <v>0</v>
      </c>
      <c r="T191" s="125">
        <f t="shared" si="17"/>
        <v>0</v>
      </c>
      <c r="U191" s="125">
        <f t="shared" si="18"/>
        <v>0</v>
      </c>
    </row>
    <row r="192" spans="1:21" s="42" customFormat="1" ht="15">
      <c r="A192" s="62" t="s">
        <v>954</v>
      </c>
      <c r="B192" s="62">
        <v>284</v>
      </c>
      <c r="C192" s="62">
        <v>1</v>
      </c>
      <c r="D192" s="103" t="s">
        <v>1164</v>
      </c>
      <c r="E192" s="67"/>
      <c r="F192" s="65" t="s">
        <v>1001</v>
      </c>
      <c r="G192" s="58"/>
      <c r="H192" s="58"/>
      <c r="I192" s="232">
        <v>41509</v>
      </c>
      <c r="J192" s="106">
        <v>41297</v>
      </c>
      <c r="K192" s="64">
        <v>397.41</v>
      </c>
      <c r="L192" s="225" t="s">
        <v>1003</v>
      </c>
      <c r="M192" s="71" t="s">
        <v>1879</v>
      </c>
      <c r="N192" s="85">
        <v>10</v>
      </c>
      <c r="O192" s="93">
        <v>12</v>
      </c>
      <c r="P192" s="93">
        <v>47</v>
      </c>
      <c r="Q192" s="93">
        <f t="shared" si="14"/>
        <v>3.31175</v>
      </c>
      <c r="R192" s="125">
        <f t="shared" si="15"/>
        <v>39.741</v>
      </c>
      <c r="S192" s="125">
        <f t="shared" si="16"/>
        <v>155.65225000000001</v>
      </c>
      <c r="T192" s="125">
        <f t="shared" si="17"/>
        <v>195.39325000000002</v>
      </c>
      <c r="U192" s="125">
        <f t="shared" si="18"/>
        <v>202.01675</v>
      </c>
    </row>
    <row r="193" spans="1:21" s="42" customFormat="1" ht="15">
      <c r="A193" s="62" t="s">
        <v>954</v>
      </c>
      <c r="B193" s="62">
        <v>285</v>
      </c>
      <c r="C193" s="62">
        <v>1</v>
      </c>
      <c r="D193" s="103" t="s">
        <v>1165</v>
      </c>
      <c r="E193" s="67"/>
      <c r="F193" s="65" t="s">
        <v>1001</v>
      </c>
      <c r="G193" s="58" t="s">
        <v>1166</v>
      </c>
      <c r="H193" s="58"/>
      <c r="I193" s="232"/>
      <c r="J193" s="106">
        <v>41297</v>
      </c>
      <c r="K193" s="64">
        <v>3583.62</v>
      </c>
      <c r="L193" s="225"/>
      <c r="M193" s="71" t="s">
        <v>1879</v>
      </c>
      <c r="N193" s="85">
        <v>10</v>
      </c>
      <c r="O193" s="93">
        <v>12</v>
      </c>
      <c r="P193" s="93">
        <v>47</v>
      </c>
      <c r="Q193" s="93">
        <f t="shared" si="14"/>
        <v>29.863499999999998</v>
      </c>
      <c r="R193" s="125">
        <f t="shared" si="15"/>
        <v>358.36199999999997</v>
      </c>
      <c r="S193" s="125">
        <f t="shared" si="16"/>
        <v>1403.5844999999999</v>
      </c>
      <c r="T193" s="125">
        <f t="shared" si="17"/>
        <v>1761.9465</v>
      </c>
      <c r="U193" s="125">
        <f t="shared" si="18"/>
        <v>1821.6734999999999</v>
      </c>
    </row>
    <row r="194" spans="1:21" s="42" customFormat="1" ht="15">
      <c r="A194" s="62" t="s">
        <v>954</v>
      </c>
      <c r="B194" s="62">
        <v>286</v>
      </c>
      <c r="C194" s="62">
        <v>1</v>
      </c>
      <c r="D194" s="103" t="s">
        <v>1167</v>
      </c>
      <c r="E194" s="67"/>
      <c r="F194" s="65" t="s">
        <v>1001</v>
      </c>
      <c r="G194" s="225" t="s">
        <v>1168</v>
      </c>
      <c r="H194" s="58"/>
      <c r="I194" s="232"/>
      <c r="J194" s="106">
        <v>41297</v>
      </c>
      <c r="K194" s="93">
        <v>1093.0999999999999</v>
      </c>
      <c r="L194" s="225"/>
      <c r="M194" s="71" t="s">
        <v>1879</v>
      </c>
      <c r="N194" s="85">
        <v>10</v>
      </c>
      <c r="O194" s="93">
        <v>12</v>
      </c>
      <c r="P194" s="93">
        <v>47</v>
      </c>
      <c r="Q194" s="93">
        <f t="shared" si="14"/>
        <v>9.1091666666666651</v>
      </c>
      <c r="R194" s="125">
        <f t="shared" si="15"/>
        <v>109.30999999999997</v>
      </c>
      <c r="S194" s="125">
        <f t="shared" si="16"/>
        <v>428.13083333333327</v>
      </c>
      <c r="T194" s="125">
        <f t="shared" si="17"/>
        <v>537.44083333333322</v>
      </c>
      <c r="U194" s="125">
        <f t="shared" si="18"/>
        <v>555.65916666666669</v>
      </c>
    </row>
    <row r="195" spans="1:21" s="42" customFormat="1" ht="12.75" hidden="1" customHeight="1">
      <c r="A195" s="62" t="s">
        <v>954</v>
      </c>
      <c r="B195" s="62">
        <v>287</v>
      </c>
      <c r="C195" s="62">
        <v>1</v>
      </c>
      <c r="D195" s="103" t="s">
        <v>1167</v>
      </c>
      <c r="E195" s="67"/>
      <c r="F195" s="65" t="s">
        <v>1001</v>
      </c>
      <c r="G195" s="225"/>
      <c r="H195" s="58"/>
      <c r="I195" s="232"/>
      <c r="J195" s="85"/>
      <c r="K195" s="93"/>
      <c r="L195" s="225"/>
      <c r="M195" s="71"/>
      <c r="N195" s="85">
        <v>10</v>
      </c>
      <c r="O195" s="93">
        <v>12</v>
      </c>
      <c r="P195" s="93">
        <v>47</v>
      </c>
      <c r="Q195" s="93">
        <f t="shared" si="14"/>
        <v>0</v>
      </c>
      <c r="R195" s="125">
        <f t="shared" si="15"/>
        <v>0</v>
      </c>
      <c r="S195" s="125">
        <f t="shared" si="16"/>
        <v>0</v>
      </c>
      <c r="T195" s="125">
        <f t="shared" si="17"/>
        <v>0</v>
      </c>
      <c r="U195" s="125">
        <f t="shared" si="18"/>
        <v>0</v>
      </c>
    </row>
    <row r="196" spans="1:21" s="42" customFormat="1" ht="12.75" hidden="1" customHeight="1">
      <c r="A196" s="62" t="s">
        <v>954</v>
      </c>
      <c r="B196" s="62">
        <v>288</v>
      </c>
      <c r="C196" s="62">
        <v>1</v>
      </c>
      <c r="D196" s="103" t="s">
        <v>1167</v>
      </c>
      <c r="E196" s="67"/>
      <c r="F196" s="65" t="s">
        <v>1001</v>
      </c>
      <c r="G196" s="225"/>
      <c r="H196" s="58"/>
      <c r="I196" s="232"/>
      <c r="J196" s="85"/>
      <c r="K196" s="93"/>
      <c r="L196" s="225"/>
      <c r="M196" s="71"/>
      <c r="N196" s="85">
        <v>10</v>
      </c>
      <c r="O196" s="93">
        <v>12</v>
      </c>
      <c r="P196" s="93">
        <v>47</v>
      </c>
      <c r="Q196" s="93">
        <f t="shared" si="14"/>
        <v>0</v>
      </c>
      <c r="R196" s="125">
        <f t="shared" si="15"/>
        <v>0</v>
      </c>
      <c r="S196" s="125">
        <f t="shared" si="16"/>
        <v>0</v>
      </c>
      <c r="T196" s="125">
        <f t="shared" si="17"/>
        <v>0</v>
      </c>
      <c r="U196" s="125">
        <f t="shared" si="18"/>
        <v>0</v>
      </c>
    </row>
    <row r="197" spans="1:21" s="42" customFormat="1" ht="12.75" hidden="1" customHeight="1">
      <c r="A197" s="62" t="s">
        <v>954</v>
      </c>
      <c r="B197" s="62">
        <v>289</v>
      </c>
      <c r="C197" s="62">
        <v>1</v>
      </c>
      <c r="D197" s="103" t="s">
        <v>1167</v>
      </c>
      <c r="E197" s="67"/>
      <c r="F197" s="65" t="s">
        <v>1001</v>
      </c>
      <c r="G197" s="225"/>
      <c r="H197" s="58"/>
      <c r="I197" s="232"/>
      <c r="J197" s="85"/>
      <c r="K197" s="93"/>
      <c r="L197" s="225"/>
      <c r="M197" s="71"/>
      <c r="N197" s="85">
        <v>10</v>
      </c>
      <c r="O197" s="93">
        <v>12</v>
      </c>
      <c r="P197" s="93">
        <v>47</v>
      </c>
      <c r="Q197" s="93">
        <f t="shared" si="14"/>
        <v>0</v>
      </c>
      <c r="R197" s="125">
        <f t="shared" si="15"/>
        <v>0</v>
      </c>
      <c r="S197" s="125">
        <f t="shared" si="16"/>
        <v>0</v>
      </c>
      <c r="T197" s="125">
        <f t="shared" si="17"/>
        <v>0</v>
      </c>
      <c r="U197" s="125">
        <f t="shared" si="18"/>
        <v>0</v>
      </c>
    </row>
    <row r="198" spans="1:21" s="42" customFormat="1" ht="12.75" hidden="1" customHeight="1">
      <c r="A198" s="169" t="s">
        <v>954</v>
      </c>
      <c r="B198" s="62">
        <v>290</v>
      </c>
      <c r="C198" s="62">
        <v>1</v>
      </c>
      <c r="D198" s="103" t="s">
        <v>1169</v>
      </c>
      <c r="E198" s="67"/>
      <c r="F198" s="65" t="s">
        <v>1001</v>
      </c>
      <c r="G198" s="225" t="s">
        <v>1170</v>
      </c>
      <c r="H198" s="58"/>
      <c r="I198" s="232"/>
      <c r="J198" s="85"/>
      <c r="K198" s="93"/>
      <c r="L198" s="225"/>
      <c r="M198" s="71"/>
      <c r="N198" s="85">
        <v>10</v>
      </c>
      <c r="O198" s="93">
        <v>12</v>
      </c>
      <c r="P198" s="93">
        <v>47</v>
      </c>
      <c r="Q198" s="93">
        <f t="shared" si="14"/>
        <v>0</v>
      </c>
      <c r="R198" s="125">
        <f t="shared" si="15"/>
        <v>0</v>
      </c>
      <c r="S198" s="125">
        <f t="shared" si="16"/>
        <v>0</v>
      </c>
      <c r="T198" s="125">
        <f t="shared" si="17"/>
        <v>0</v>
      </c>
      <c r="U198" s="125">
        <f t="shared" si="18"/>
        <v>0</v>
      </c>
    </row>
    <row r="199" spans="1:21" s="42" customFormat="1" ht="15">
      <c r="A199" s="169" t="s">
        <v>954</v>
      </c>
      <c r="B199" s="62">
        <v>291</v>
      </c>
      <c r="C199" s="62">
        <v>1</v>
      </c>
      <c r="D199" s="103" t="s">
        <v>1169</v>
      </c>
      <c r="E199" s="67"/>
      <c r="F199" s="65" t="s">
        <v>1001</v>
      </c>
      <c r="G199" s="225"/>
      <c r="H199" s="58"/>
      <c r="I199" s="232"/>
      <c r="J199" s="106">
        <v>41297</v>
      </c>
      <c r="K199" s="93">
        <v>1096.55</v>
      </c>
      <c r="L199" s="225"/>
      <c r="M199" s="71" t="s">
        <v>1879</v>
      </c>
      <c r="N199" s="85">
        <v>10</v>
      </c>
      <c r="O199" s="93">
        <v>12</v>
      </c>
      <c r="P199" s="93">
        <v>47</v>
      </c>
      <c r="Q199" s="93">
        <f t="shared" si="14"/>
        <v>9.1379166666666674</v>
      </c>
      <c r="R199" s="125">
        <f t="shared" si="15"/>
        <v>109.655</v>
      </c>
      <c r="S199" s="125">
        <f t="shared" si="16"/>
        <v>429.48208333333338</v>
      </c>
      <c r="T199" s="125">
        <f t="shared" si="17"/>
        <v>539.13708333333341</v>
      </c>
      <c r="U199" s="125">
        <f t="shared" si="18"/>
        <v>557.41291666666655</v>
      </c>
    </row>
    <row r="200" spans="1:21" s="42" customFormat="1" ht="12.75" hidden="1" customHeight="1">
      <c r="A200" s="169" t="s">
        <v>954</v>
      </c>
      <c r="B200" s="62">
        <v>292</v>
      </c>
      <c r="C200" s="62">
        <v>1</v>
      </c>
      <c r="D200" s="103" t="s">
        <v>1169</v>
      </c>
      <c r="E200" s="67"/>
      <c r="F200" s="65" t="s">
        <v>1001</v>
      </c>
      <c r="G200" s="225"/>
      <c r="H200" s="58"/>
      <c r="I200" s="232"/>
      <c r="J200" s="106">
        <v>41297</v>
      </c>
      <c r="K200" s="93"/>
      <c r="L200" s="225"/>
      <c r="M200" s="71"/>
      <c r="O200" s="93">
        <v>12</v>
      </c>
      <c r="P200" s="93">
        <v>47</v>
      </c>
      <c r="Q200" s="93">
        <f t="shared" si="14"/>
        <v>0</v>
      </c>
      <c r="R200" s="125">
        <f t="shared" si="15"/>
        <v>0</v>
      </c>
      <c r="S200" s="125">
        <f t="shared" si="16"/>
        <v>0</v>
      </c>
      <c r="T200" s="125">
        <f t="shared" si="17"/>
        <v>0</v>
      </c>
      <c r="U200" s="125">
        <f t="shared" si="18"/>
        <v>0</v>
      </c>
    </row>
    <row r="201" spans="1:21" s="42" customFormat="1" ht="12.75" hidden="1" customHeight="1">
      <c r="A201" s="169" t="s">
        <v>954</v>
      </c>
      <c r="B201" s="62">
        <v>293</v>
      </c>
      <c r="C201" s="62">
        <v>1</v>
      </c>
      <c r="D201" s="103" t="s">
        <v>1169</v>
      </c>
      <c r="E201" s="67"/>
      <c r="F201" s="65" t="s">
        <v>1001</v>
      </c>
      <c r="G201" s="225"/>
      <c r="H201" s="58"/>
      <c r="I201" s="232"/>
      <c r="J201" s="106">
        <v>41297</v>
      </c>
      <c r="K201" s="93"/>
      <c r="L201" s="225"/>
      <c r="M201" s="71"/>
      <c r="O201" s="93">
        <v>12</v>
      </c>
      <c r="P201" s="93">
        <v>47</v>
      </c>
      <c r="Q201" s="93">
        <f t="shared" si="14"/>
        <v>0</v>
      </c>
      <c r="R201" s="125">
        <f t="shared" si="15"/>
        <v>0</v>
      </c>
      <c r="S201" s="125">
        <f t="shared" si="16"/>
        <v>0</v>
      </c>
      <c r="T201" s="125">
        <f t="shared" si="17"/>
        <v>0</v>
      </c>
      <c r="U201" s="125">
        <f t="shared" si="18"/>
        <v>0</v>
      </c>
    </row>
    <row r="202" spans="1:21" s="42" customFormat="1" ht="15">
      <c r="A202" s="62" t="s">
        <v>954</v>
      </c>
      <c r="B202" s="62">
        <v>294</v>
      </c>
      <c r="C202" s="62">
        <v>1</v>
      </c>
      <c r="D202" s="103" t="s">
        <v>1171</v>
      </c>
      <c r="E202" s="67"/>
      <c r="F202" s="65" t="s">
        <v>1001</v>
      </c>
      <c r="G202" s="58" t="s">
        <v>1172</v>
      </c>
      <c r="H202" s="58"/>
      <c r="I202" s="232"/>
      <c r="J202" s="106">
        <v>41297</v>
      </c>
      <c r="K202" s="64">
        <v>2185.34</v>
      </c>
      <c r="L202" s="225"/>
      <c r="M202" s="71" t="s">
        <v>1879</v>
      </c>
      <c r="N202" s="170">
        <v>10</v>
      </c>
      <c r="O202" s="93">
        <v>12</v>
      </c>
      <c r="P202" s="93">
        <v>47</v>
      </c>
      <c r="Q202" s="93">
        <f t="shared" si="14"/>
        <v>18.211166666666667</v>
      </c>
      <c r="R202" s="125">
        <f t="shared" si="15"/>
        <v>218.53399999999999</v>
      </c>
      <c r="S202" s="125">
        <f t="shared" si="16"/>
        <v>855.92483333333337</v>
      </c>
      <c r="T202" s="125">
        <f t="shared" si="17"/>
        <v>1074.4588333333334</v>
      </c>
      <c r="U202" s="125">
        <f t="shared" si="18"/>
        <v>1110.8811666666668</v>
      </c>
    </row>
    <row r="203" spans="1:21" s="42" customFormat="1" ht="15">
      <c r="A203" s="62" t="s">
        <v>954</v>
      </c>
      <c r="B203" s="62">
        <v>295</v>
      </c>
      <c r="C203" s="62">
        <v>1</v>
      </c>
      <c r="D203" s="103" t="s">
        <v>1173</v>
      </c>
      <c r="E203" s="67"/>
      <c r="F203" s="65" t="s">
        <v>1001</v>
      </c>
      <c r="G203" s="58" t="s">
        <v>1174</v>
      </c>
      <c r="H203" s="58"/>
      <c r="I203" s="232"/>
      <c r="J203" s="106">
        <v>41297</v>
      </c>
      <c r="K203" s="64">
        <v>1012.93</v>
      </c>
      <c r="L203" s="225"/>
      <c r="M203" s="71" t="s">
        <v>1879</v>
      </c>
      <c r="N203" s="170">
        <v>10</v>
      </c>
      <c r="O203" s="93">
        <v>12</v>
      </c>
      <c r="P203" s="93">
        <v>47</v>
      </c>
      <c r="Q203" s="93">
        <f t="shared" si="14"/>
        <v>8.4410833333333333</v>
      </c>
      <c r="R203" s="125">
        <f t="shared" si="15"/>
        <v>101.29300000000001</v>
      </c>
      <c r="S203" s="125">
        <f t="shared" si="16"/>
        <v>396.73091666666664</v>
      </c>
      <c r="T203" s="125">
        <f t="shared" si="17"/>
        <v>498.02391666666665</v>
      </c>
      <c r="U203" s="125">
        <f t="shared" si="18"/>
        <v>514.9060833333333</v>
      </c>
    </row>
    <row r="204" spans="1:21" s="42" customFormat="1" ht="15">
      <c r="A204" s="62" t="s">
        <v>954</v>
      </c>
      <c r="B204" s="62">
        <v>296</v>
      </c>
      <c r="C204" s="62">
        <v>1</v>
      </c>
      <c r="D204" s="103" t="s">
        <v>1175</v>
      </c>
      <c r="E204" s="67"/>
      <c r="F204" s="65" t="s">
        <v>1001</v>
      </c>
      <c r="G204" s="58" t="s">
        <v>1176</v>
      </c>
      <c r="H204" s="58"/>
      <c r="I204" s="232"/>
      <c r="J204" s="106">
        <v>41297</v>
      </c>
      <c r="K204" s="64">
        <v>1012.93</v>
      </c>
      <c r="L204" s="225"/>
      <c r="M204" s="71" t="s">
        <v>1879</v>
      </c>
      <c r="N204" s="170">
        <v>10</v>
      </c>
      <c r="O204" s="93">
        <v>12</v>
      </c>
      <c r="P204" s="93">
        <v>47</v>
      </c>
      <c r="Q204" s="93">
        <f t="shared" si="14"/>
        <v>8.4410833333333333</v>
      </c>
      <c r="R204" s="125">
        <f t="shared" si="15"/>
        <v>101.29300000000001</v>
      </c>
      <c r="S204" s="125">
        <f t="shared" si="16"/>
        <v>396.73091666666664</v>
      </c>
      <c r="T204" s="125">
        <f t="shared" si="17"/>
        <v>498.02391666666665</v>
      </c>
      <c r="U204" s="125">
        <f t="shared" si="18"/>
        <v>514.9060833333333</v>
      </c>
    </row>
    <row r="205" spans="1:21" s="42" customFormat="1" ht="15">
      <c r="A205" s="62" t="s">
        <v>954</v>
      </c>
      <c r="B205" s="62">
        <v>297</v>
      </c>
      <c r="C205" s="62">
        <v>1</v>
      </c>
      <c r="D205" s="103" t="s">
        <v>1177</v>
      </c>
      <c r="E205" s="67"/>
      <c r="F205" s="65" t="s">
        <v>1001</v>
      </c>
      <c r="G205" s="58" t="s">
        <v>1178</v>
      </c>
      <c r="H205" s="58"/>
      <c r="I205" s="232"/>
      <c r="J205" s="106">
        <v>41297</v>
      </c>
      <c r="K205" s="64">
        <v>938.79</v>
      </c>
      <c r="L205" s="225"/>
      <c r="M205" s="71" t="s">
        <v>1879</v>
      </c>
      <c r="N205" s="170">
        <v>10</v>
      </c>
      <c r="O205" s="93">
        <v>12</v>
      </c>
      <c r="P205" s="93">
        <v>47</v>
      </c>
      <c r="Q205" s="93">
        <f t="shared" si="14"/>
        <v>7.8232499999999989</v>
      </c>
      <c r="R205" s="125">
        <f t="shared" si="15"/>
        <v>93.878999999999991</v>
      </c>
      <c r="S205" s="125">
        <f t="shared" si="16"/>
        <v>367.69274999999993</v>
      </c>
      <c r="T205" s="125">
        <f t="shared" si="17"/>
        <v>461.57174999999995</v>
      </c>
      <c r="U205" s="125">
        <f t="shared" si="18"/>
        <v>477.21825000000001</v>
      </c>
    </row>
    <row r="206" spans="1:21" s="42" customFormat="1" ht="15">
      <c r="A206" s="62" t="s">
        <v>954</v>
      </c>
      <c r="B206" s="62">
        <v>298</v>
      </c>
      <c r="C206" s="62">
        <v>1</v>
      </c>
      <c r="D206" s="103" t="s">
        <v>1179</v>
      </c>
      <c r="E206" s="67"/>
      <c r="F206" s="65" t="s">
        <v>1001</v>
      </c>
      <c r="G206" s="58" t="s">
        <v>1180</v>
      </c>
      <c r="H206" s="58"/>
      <c r="I206" s="232"/>
      <c r="J206" s="106">
        <v>41297</v>
      </c>
      <c r="K206" s="107">
        <v>1404.31</v>
      </c>
      <c r="L206" s="225"/>
      <c r="M206" s="71" t="s">
        <v>1879</v>
      </c>
      <c r="N206" s="170">
        <v>10</v>
      </c>
      <c r="O206" s="93">
        <v>12</v>
      </c>
      <c r="P206" s="93">
        <v>47</v>
      </c>
      <c r="Q206" s="93">
        <f t="shared" si="14"/>
        <v>11.702583333333331</v>
      </c>
      <c r="R206" s="125">
        <f t="shared" si="15"/>
        <v>140.43099999999998</v>
      </c>
      <c r="S206" s="125">
        <f t="shared" si="16"/>
        <v>550.0214166666666</v>
      </c>
      <c r="T206" s="125">
        <f t="shared" si="17"/>
        <v>690.45241666666652</v>
      </c>
      <c r="U206" s="125">
        <f t="shared" si="18"/>
        <v>713.85758333333342</v>
      </c>
    </row>
    <row r="207" spans="1:21" s="42" customFormat="1" ht="15">
      <c r="A207" s="62" t="s">
        <v>954</v>
      </c>
      <c r="B207" s="62">
        <v>299</v>
      </c>
      <c r="C207" s="62">
        <v>1</v>
      </c>
      <c r="D207" s="103" t="s">
        <v>1181</v>
      </c>
      <c r="E207" s="67"/>
      <c r="F207" s="65" t="s">
        <v>1001</v>
      </c>
      <c r="G207" s="58" t="s">
        <v>1182</v>
      </c>
      <c r="H207" s="58"/>
      <c r="I207" s="232"/>
      <c r="J207" s="106">
        <v>41297</v>
      </c>
      <c r="K207" s="107">
        <v>1404.31</v>
      </c>
      <c r="L207" s="225"/>
      <c r="M207" s="71" t="s">
        <v>1879</v>
      </c>
      <c r="N207" s="170">
        <v>10</v>
      </c>
      <c r="O207" s="93">
        <v>12</v>
      </c>
      <c r="P207" s="93">
        <v>47</v>
      </c>
      <c r="Q207" s="93">
        <f t="shared" ref="Q207:Q270" si="20">+K207/10/12</f>
        <v>11.702583333333331</v>
      </c>
      <c r="R207" s="125">
        <f t="shared" ref="R207:R270" si="21">+Q207*O207</f>
        <v>140.43099999999998</v>
      </c>
      <c r="S207" s="125">
        <f t="shared" ref="S207:S270" si="22">+Q207*P207</f>
        <v>550.0214166666666</v>
      </c>
      <c r="T207" s="125">
        <f t="shared" ref="T207:T270" si="23">+S207+R207</f>
        <v>690.45241666666652</v>
      </c>
      <c r="U207" s="125">
        <f t="shared" ref="U207:U270" si="24">+K207-T207</f>
        <v>713.85758333333342</v>
      </c>
    </row>
    <row r="208" spans="1:21" s="42" customFormat="1" ht="15">
      <c r="A208" s="62" t="s">
        <v>954</v>
      </c>
      <c r="B208" s="62">
        <v>303</v>
      </c>
      <c r="C208" s="62">
        <v>1</v>
      </c>
      <c r="D208" s="103" t="s">
        <v>1183</v>
      </c>
      <c r="E208" s="67"/>
      <c r="F208" s="65" t="s">
        <v>1001</v>
      </c>
      <c r="G208" s="225" t="s">
        <v>1184</v>
      </c>
      <c r="H208" s="58"/>
      <c r="I208" s="232"/>
      <c r="J208" s="106">
        <v>41297</v>
      </c>
      <c r="K208" s="93">
        <v>629.30999999999995</v>
      </c>
      <c r="L208" s="225"/>
      <c r="M208" s="71" t="s">
        <v>1879</v>
      </c>
      <c r="N208" s="170">
        <v>10</v>
      </c>
      <c r="O208" s="93">
        <v>12</v>
      </c>
      <c r="P208" s="93">
        <v>47</v>
      </c>
      <c r="Q208" s="93">
        <f t="shared" si="20"/>
        <v>5.2442500000000001</v>
      </c>
      <c r="R208" s="125">
        <f t="shared" si="21"/>
        <v>62.930999999999997</v>
      </c>
      <c r="S208" s="125">
        <f t="shared" si="22"/>
        <v>246.47975</v>
      </c>
      <c r="T208" s="125">
        <f t="shared" si="23"/>
        <v>309.41075000000001</v>
      </c>
      <c r="U208" s="125">
        <f t="shared" si="24"/>
        <v>319.89924999999994</v>
      </c>
    </row>
    <row r="209" spans="1:21" s="42" customFormat="1" ht="12.75" hidden="1" customHeight="1">
      <c r="A209" s="62" t="s">
        <v>954</v>
      </c>
      <c r="B209" s="62">
        <v>304</v>
      </c>
      <c r="C209" s="62">
        <v>1</v>
      </c>
      <c r="D209" s="103" t="s">
        <v>1183</v>
      </c>
      <c r="E209" s="67"/>
      <c r="F209" s="65" t="s">
        <v>1001</v>
      </c>
      <c r="G209" s="225"/>
      <c r="H209" s="58"/>
      <c r="I209" s="232"/>
      <c r="J209" s="106">
        <v>41297</v>
      </c>
      <c r="K209" s="93"/>
      <c r="L209" s="225"/>
      <c r="M209" s="71"/>
      <c r="N209" s="170">
        <v>10</v>
      </c>
      <c r="O209" s="93">
        <v>12</v>
      </c>
      <c r="P209" s="93">
        <v>47</v>
      </c>
      <c r="Q209" s="93">
        <f t="shared" si="20"/>
        <v>0</v>
      </c>
      <c r="R209" s="125">
        <f t="shared" si="21"/>
        <v>0</v>
      </c>
      <c r="S209" s="125">
        <f t="shared" si="22"/>
        <v>0</v>
      </c>
      <c r="T209" s="125">
        <f t="shared" si="23"/>
        <v>0</v>
      </c>
      <c r="U209" s="125">
        <f t="shared" si="24"/>
        <v>0</v>
      </c>
    </row>
    <row r="210" spans="1:21" s="42" customFormat="1" ht="15">
      <c r="A210" s="62" t="s">
        <v>954</v>
      </c>
      <c r="B210" s="62">
        <v>305</v>
      </c>
      <c r="C210" s="62">
        <v>1</v>
      </c>
      <c r="D210" s="103" t="s">
        <v>1185</v>
      </c>
      <c r="E210" s="67"/>
      <c r="F210" s="65" t="s">
        <v>1001</v>
      </c>
      <c r="G210" s="58"/>
      <c r="H210" s="58"/>
      <c r="I210" s="232"/>
      <c r="J210" s="106">
        <v>41297</v>
      </c>
      <c r="K210" s="64">
        <v>5715.52</v>
      </c>
      <c r="L210" s="225"/>
      <c r="M210" s="71" t="s">
        <v>1879</v>
      </c>
      <c r="N210" s="170">
        <v>10</v>
      </c>
      <c r="O210" s="93">
        <v>12</v>
      </c>
      <c r="P210" s="93">
        <v>47</v>
      </c>
      <c r="Q210" s="93">
        <f t="shared" si="20"/>
        <v>47.629333333333335</v>
      </c>
      <c r="R210" s="125">
        <f t="shared" si="21"/>
        <v>571.55200000000002</v>
      </c>
      <c r="S210" s="125">
        <f t="shared" si="22"/>
        <v>2238.5786666666668</v>
      </c>
      <c r="T210" s="125">
        <f t="shared" si="23"/>
        <v>2810.1306666666669</v>
      </c>
      <c r="U210" s="125">
        <f t="shared" si="24"/>
        <v>2905.3893333333335</v>
      </c>
    </row>
    <row r="211" spans="1:21" s="42" customFormat="1" ht="15">
      <c r="A211" s="62" t="s">
        <v>954</v>
      </c>
      <c r="B211" s="62">
        <v>307</v>
      </c>
      <c r="C211" s="62">
        <v>1</v>
      </c>
      <c r="D211" s="103" t="s">
        <v>1186</v>
      </c>
      <c r="E211" s="65"/>
      <c r="F211" s="65" t="s">
        <v>1001</v>
      </c>
      <c r="G211" s="58"/>
      <c r="H211" s="225">
        <v>932</v>
      </c>
      <c r="I211" s="232">
        <v>41464</v>
      </c>
      <c r="J211" s="109">
        <v>41464</v>
      </c>
      <c r="K211" s="93">
        <v>1572.41</v>
      </c>
      <c r="L211" s="225" t="s">
        <v>1003</v>
      </c>
      <c r="M211" s="71" t="s">
        <v>1879</v>
      </c>
      <c r="N211" s="170">
        <v>10</v>
      </c>
      <c r="O211" s="93">
        <v>12</v>
      </c>
      <c r="P211" s="93">
        <f t="shared" ref="P211:P217" si="25">5+12+12+12</f>
        <v>41</v>
      </c>
      <c r="Q211" s="93">
        <f t="shared" si="20"/>
        <v>13.103416666666668</v>
      </c>
      <c r="R211" s="125">
        <f t="shared" si="21"/>
        <v>157.24100000000001</v>
      </c>
      <c r="S211" s="125">
        <f t="shared" si="22"/>
        <v>537.24008333333336</v>
      </c>
      <c r="T211" s="125">
        <f t="shared" si="23"/>
        <v>694.48108333333334</v>
      </c>
      <c r="U211" s="125">
        <f t="shared" si="24"/>
        <v>877.92891666666674</v>
      </c>
    </row>
    <row r="212" spans="1:21" s="42" customFormat="1" ht="12.75" hidden="1" customHeight="1">
      <c r="A212" s="62" t="s">
        <v>954</v>
      </c>
      <c r="B212" s="62">
        <v>308</v>
      </c>
      <c r="C212" s="62">
        <v>1</v>
      </c>
      <c r="D212" s="103" t="s">
        <v>1186</v>
      </c>
      <c r="E212" s="65"/>
      <c r="F212" s="65" t="s">
        <v>1001</v>
      </c>
      <c r="G212" s="58"/>
      <c r="H212" s="225"/>
      <c r="I212" s="232"/>
      <c r="J212" s="109">
        <v>41464</v>
      </c>
      <c r="K212" s="93"/>
      <c r="L212" s="225"/>
      <c r="M212" s="71"/>
      <c r="N212" s="170">
        <v>10</v>
      </c>
      <c r="O212" s="93">
        <v>12</v>
      </c>
      <c r="P212" s="93">
        <f t="shared" si="25"/>
        <v>41</v>
      </c>
      <c r="Q212" s="93">
        <f t="shared" si="20"/>
        <v>0</v>
      </c>
      <c r="R212" s="125">
        <f t="shared" si="21"/>
        <v>0</v>
      </c>
      <c r="S212" s="125">
        <f t="shared" si="22"/>
        <v>0</v>
      </c>
      <c r="T212" s="125">
        <f t="shared" si="23"/>
        <v>0</v>
      </c>
      <c r="U212" s="125">
        <f t="shared" si="24"/>
        <v>0</v>
      </c>
    </row>
    <row r="213" spans="1:21" s="42" customFormat="1" ht="12.75" hidden="1" customHeight="1">
      <c r="A213" s="62" t="s">
        <v>954</v>
      </c>
      <c r="B213" s="62">
        <v>309</v>
      </c>
      <c r="C213" s="62">
        <v>1</v>
      </c>
      <c r="D213" s="103" t="s">
        <v>1186</v>
      </c>
      <c r="E213" s="65"/>
      <c r="F213" s="65" t="s">
        <v>1001</v>
      </c>
      <c r="G213" s="58"/>
      <c r="H213" s="225"/>
      <c r="I213" s="232"/>
      <c r="J213" s="109">
        <v>41464</v>
      </c>
      <c r="K213" s="93"/>
      <c r="L213" s="225"/>
      <c r="M213" s="71"/>
      <c r="N213" s="170">
        <v>10</v>
      </c>
      <c r="O213" s="93">
        <v>12</v>
      </c>
      <c r="P213" s="93">
        <f t="shared" si="25"/>
        <v>41</v>
      </c>
      <c r="Q213" s="93">
        <f t="shared" si="20"/>
        <v>0</v>
      </c>
      <c r="R213" s="125">
        <f t="shared" si="21"/>
        <v>0</v>
      </c>
      <c r="S213" s="125">
        <f t="shared" si="22"/>
        <v>0</v>
      </c>
      <c r="T213" s="125">
        <f t="shared" si="23"/>
        <v>0</v>
      </c>
      <c r="U213" s="125">
        <f t="shared" si="24"/>
        <v>0</v>
      </c>
    </row>
    <row r="214" spans="1:21" s="42" customFormat="1" ht="15">
      <c r="A214" s="62" t="s">
        <v>954</v>
      </c>
      <c r="B214" s="62">
        <v>310</v>
      </c>
      <c r="C214" s="62">
        <v>1</v>
      </c>
      <c r="D214" s="103" t="s">
        <v>1187</v>
      </c>
      <c r="E214" s="65"/>
      <c r="F214" s="65" t="s">
        <v>1001</v>
      </c>
      <c r="G214" s="58"/>
      <c r="H214" s="225"/>
      <c r="I214" s="232"/>
      <c r="J214" s="109">
        <v>41464</v>
      </c>
      <c r="K214" s="93">
        <v>2163.79</v>
      </c>
      <c r="L214" s="225"/>
      <c r="M214" s="71" t="s">
        <v>1879</v>
      </c>
      <c r="N214" s="170">
        <v>10</v>
      </c>
      <c r="O214" s="93">
        <v>12</v>
      </c>
      <c r="P214" s="93">
        <f t="shared" si="25"/>
        <v>41</v>
      </c>
      <c r="Q214" s="93">
        <f t="shared" si="20"/>
        <v>18.031583333333334</v>
      </c>
      <c r="R214" s="125">
        <f t="shared" si="21"/>
        <v>216.37900000000002</v>
      </c>
      <c r="S214" s="125">
        <f t="shared" si="22"/>
        <v>739.29491666666672</v>
      </c>
      <c r="T214" s="125">
        <f t="shared" si="23"/>
        <v>955.67391666666674</v>
      </c>
      <c r="U214" s="125">
        <f t="shared" si="24"/>
        <v>1208.1160833333333</v>
      </c>
    </row>
    <row r="215" spans="1:21" s="42" customFormat="1" ht="15" hidden="1">
      <c r="A215" s="62" t="s">
        <v>954</v>
      </c>
      <c r="B215" s="62">
        <v>311</v>
      </c>
      <c r="C215" s="62">
        <v>1</v>
      </c>
      <c r="D215" s="103" t="s">
        <v>1187</v>
      </c>
      <c r="E215" s="65"/>
      <c r="F215" s="65" t="s">
        <v>1001</v>
      </c>
      <c r="G215" s="58"/>
      <c r="H215" s="225"/>
      <c r="I215" s="232"/>
      <c r="J215" s="109">
        <v>41464</v>
      </c>
      <c r="K215" s="93"/>
      <c r="L215" s="225"/>
      <c r="M215" s="71"/>
      <c r="N215" s="170">
        <v>10</v>
      </c>
      <c r="O215" s="93">
        <v>12</v>
      </c>
      <c r="P215" s="93">
        <f t="shared" si="25"/>
        <v>41</v>
      </c>
      <c r="Q215" s="93">
        <f t="shared" si="20"/>
        <v>0</v>
      </c>
      <c r="R215" s="125">
        <f t="shared" si="21"/>
        <v>0</v>
      </c>
      <c r="S215" s="125">
        <f t="shared" si="22"/>
        <v>0</v>
      </c>
      <c r="T215" s="125">
        <f t="shared" si="23"/>
        <v>0</v>
      </c>
      <c r="U215" s="125">
        <f t="shared" si="24"/>
        <v>0</v>
      </c>
    </row>
    <row r="216" spans="1:21" s="42" customFormat="1" ht="15">
      <c r="A216" s="62" t="s">
        <v>954</v>
      </c>
      <c r="B216" s="62">
        <v>312</v>
      </c>
      <c r="C216" s="62">
        <v>1</v>
      </c>
      <c r="D216" s="103" t="s">
        <v>1188</v>
      </c>
      <c r="E216" s="65"/>
      <c r="F216" s="65" t="s">
        <v>1001</v>
      </c>
      <c r="G216" s="58"/>
      <c r="H216" s="225"/>
      <c r="I216" s="232"/>
      <c r="J216" s="109">
        <v>41464</v>
      </c>
      <c r="K216" s="93">
        <v>4918.1099999999997</v>
      </c>
      <c r="L216" s="225"/>
      <c r="M216" s="71" t="s">
        <v>1879</v>
      </c>
      <c r="N216" s="170">
        <v>10</v>
      </c>
      <c r="O216" s="93">
        <v>12</v>
      </c>
      <c r="P216" s="93">
        <f t="shared" si="25"/>
        <v>41</v>
      </c>
      <c r="Q216" s="93">
        <f t="shared" si="20"/>
        <v>40.984249999999996</v>
      </c>
      <c r="R216" s="125">
        <f t="shared" si="21"/>
        <v>491.81099999999992</v>
      </c>
      <c r="S216" s="125">
        <f t="shared" si="22"/>
        <v>1680.3542499999999</v>
      </c>
      <c r="T216" s="125">
        <f t="shared" si="23"/>
        <v>2172.16525</v>
      </c>
      <c r="U216" s="125">
        <f t="shared" si="24"/>
        <v>2745.9447499999997</v>
      </c>
    </row>
    <row r="217" spans="1:21" s="42" customFormat="1" ht="15" hidden="1">
      <c r="A217" s="62" t="s">
        <v>954</v>
      </c>
      <c r="B217" s="62">
        <v>313</v>
      </c>
      <c r="C217" s="62">
        <v>1</v>
      </c>
      <c r="D217" s="103" t="s">
        <v>1188</v>
      </c>
      <c r="E217" s="65"/>
      <c r="F217" s="65" t="s">
        <v>1001</v>
      </c>
      <c r="G217" s="58"/>
      <c r="H217" s="225"/>
      <c r="I217" s="232"/>
      <c r="J217" s="109">
        <v>41464</v>
      </c>
      <c r="K217" s="93"/>
      <c r="L217" s="225"/>
      <c r="M217" s="71"/>
      <c r="N217" s="170">
        <v>10</v>
      </c>
      <c r="O217" s="93">
        <v>12</v>
      </c>
      <c r="P217" s="93">
        <f t="shared" si="25"/>
        <v>41</v>
      </c>
      <c r="Q217" s="93">
        <f t="shared" si="20"/>
        <v>0</v>
      </c>
      <c r="R217" s="125">
        <f t="shared" si="21"/>
        <v>0</v>
      </c>
      <c r="S217" s="125">
        <f t="shared" si="22"/>
        <v>0</v>
      </c>
      <c r="T217" s="125">
        <f t="shared" si="23"/>
        <v>0</v>
      </c>
      <c r="U217" s="125">
        <f t="shared" si="24"/>
        <v>0</v>
      </c>
    </row>
    <row r="218" spans="1:21" s="42" customFormat="1" ht="15">
      <c r="A218" s="62" t="s">
        <v>954</v>
      </c>
      <c r="B218" s="62">
        <v>319</v>
      </c>
      <c r="C218" s="62">
        <v>1</v>
      </c>
      <c r="D218" s="103" t="s">
        <v>1189</v>
      </c>
      <c r="E218" s="65"/>
      <c r="F218" s="65" t="s">
        <v>1001</v>
      </c>
      <c r="G218" s="58"/>
      <c r="H218" s="225"/>
      <c r="I218" s="232"/>
      <c r="J218" s="109">
        <v>41464</v>
      </c>
      <c r="K218" s="93">
        <v>201.72</v>
      </c>
      <c r="L218" s="225"/>
      <c r="M218" s="71" t="s">
        <v>1879</v>
      </c>
      <c r="N218" s="170">
        <v>10</v>
      </c>
      <c r="O218" s="93">
        <v>12</v>
      </c>
      <c r="P218" s="93">
        <f>5+12+12+12</f>
        <v>41</v>
      </c>
      <c r="Q218" s="93">
        <f t="shared" si="20"/>
        <v>1.681</v>
      </c>
      <c r="R218" s="125">
        <f t="shared" si="21"/>
        <v>20.172000000000001</v>
      </c>
      <c r="S218" s="125">
        <f t="shared" si="22"/>
        <v>68.921000000000006</v>
      </c>
      <c r="T218" s="125">
        <f t="shared" si="23"/>
        <v>89.093000000000004</v>
      </c>
      <c r="U218" s="125">
        <f t="shared" si="24"/>
        <v>112.627</v>
      </c>
    </row>
    <row r="219" spans="1:21" s="42" customFormat="1" ht="15" hidden="1">
      <c r="A219" s="62" t="s">
        <v>954</v>
      </c>
      <c r="B219" s="62">
        <v>320</v>
      </c>
      <c r="C219" s="62">
        <v>1</v>
      </c>
      <c r="D219" s="103" t="s">
        <v>1189</v>
      </c>
      <c r="E219" s="65"/>
      <c r="F219" s="65" t="s">
        <v>1001</v>
      </c>
      <c r="G219" s="58"/>
      <c r="H219" s="225"/>
      <c r="I219" s="232"/>
      <c r="J219" s="109">
        <v>41464</v>
      </c>
      <c r="K219" s="93"/>
      <c r="L219" s="225"/>
      <c r="M219" s="71"/>
      <c r="N219" s="170">
        <v>10</v>
      </c>
      <c r="O219" s="93">
        <v>12</v>
      </c>
      <c r="P219" s="93"/>
      <c r="Q219" s="93">
        <f t="shared" si="20"/>
        <v>0</v>
      </c>
      <c r="R219" s="125">
        <f t="shared" si="21"/>
        <v>0</v>
      </c>
      <c r="S219" s="125">
        <f t="shared" si="22"/>
        <v>0</v>
      </c>
      <c r="T219" s="125">
        <f t="shared" si="23"/>
        <v>0</v>
      </c>
      <c r="U219" s="125">
        <f t="shared" si="24"/>
        <v>0</v>
      </c>
    </row>
    <row r="220" spans="1:21" s="42" customFormat="1" ht="15">
      <c r="A220" s="62" t="s">
        <v>954</v>
      </c>
      <c r="B220" s="62">
        <v>321</v>
      </c>
      <c r="C220" s="62">
        <v>1</v>
      </c>
      <c r="D220" s="103" t="s">
        <v>1190</v>
      </c>
      <c r="E220" s="65" t="s">
        <v>982</v>
      </c>
      <c r="F220" s="65" t="s">
        <v>968</v>
      </c>
      <c r="G220" s="58"/>
      <c r="H220" s="58"/>
      <c r="I220" s="232">
        <v>41572</v>
      </c>
      <c r="J220" s="109">
        <v>41572</v>
      </c>
      <c r="K220" s="64">
        <v>1600</v>
      </c>
      <c r="L220" s="225" t="s">
        <v>1191</v>
      </c>
      <c r="M220" s="71" t="s">
        <v>1876</v>
      </c>
      <c r="N220" s="170">
        <v>10</v>
      </c>
      <c r="O220" s="93">
        <v>12</v>
      </c>
      <c r="P220" s="93">
        <f>2+12+12+12</f>
        <v>38</v>
      </c>
      <c r="Q220" s="93">
        <f t="shared" si="20"/>
        <v>13.333333333333334</v>
      </c>
      <c r="R220" s="125">
        <f t="shared" si="21"/>
        <v>160</v>
      </c>
      <c r="S220" s="125">
        <f t="shared" si="22"/>
        <v>506.66666666666669</v>
      </c>
      <c r="T220" s="125">
        <f t="shared" si="23"/>
        <v>666.66666666666674</v>
      </c>
      <c r="U220" s="125">
        <f t="shared" si="24"/>
        <v>933.33333333333326</v>
      </c>
    </row>
    <row r="221" spans="1:21" s="42" customFormat="1" ht="15">
      <c r="A221" s="62" t="s">
        <v>954</v>
      </c>
      <c r="B221" s="62">
        <v>322</v>
      </c>
      <c r="C221" s="62">
        <v>1</v>
      </c>
      <c r="D221" s="103" t="s">
        <v>1192</v>
      </c>
      <c r="E221" s="65" t="s">
        <v>982</v>
      </c>
      <c r="F221" s="65" t="s">
        <v>968</v>
      </c>
      <c r="G221" s="58"/>
      <c r="H221" s="58"/>
      <c r="I221" s="232"/>
      <c r="J221" s="109">
        <v>41572</v>
      </c>
      <c r="K221" s="64">
        <v>850</v>
      </c>
      <c r="L221" s="225"/>
      <c r="M221" s="71" t="s">
        <v>1876</v>
      </c>
      <c r="N221" s="170">
        <v>10</v>
      </c>
      <c r="O221" s="93">
        <v>12</v>
      </c>
      <c r="P221" s="93">
        <f>2+12+12+12</f>
        <v>38</v>
      </c>
      <c r="Q221" s="93">
        <f t="shared" si="20"/>
        <v>7.083333333333333</v>
      </c>
      <c r="R221" s="125">
        <f t="shared" si="21"/>
        <v>85</v>
      </c>
      <c r="S221" s="125">
        <f t="shared" si="22"/>
        <v>269.16666666666663</v>
      </c>
      <c r="T221" s="125">
        <f t="shared" si="23"/>
        <v>354.16666666666663</v>
      </c>
      <c r="U221" s="125">
        <f t="shared" si="24"/>
        <v>495.83333333333337</v>
      </c>
    </row>
    <row r="222" spans="1:21" s="42" customFormat="1" ht="15">
      <c r="A222" s="62" t="s">
        <v>954</v>
      </c>
      <c r="B222" s="62">
        <v>323</v>
      </c>
      <c r="C222" s="62">
        <v>1</v>
      </c>
      <c r="D222" s="103" t="s">
        <v>1193</v>
      </c>
      <c r="E222" s="65"/>
      <c r="F222" s="65" t="s">
        <v>963</v>
      </c>
      <c r="G222" s="58"/>
      <c r="H222" s="58"/>
      <c r="I222" s="232">
        <v>41655</v>
      </c>
      <c r="J222" s="109">
        <v>41655</v>
      </c>
      <c r="K222" s="64">
        <v>266.75</v>
      </c>
      <c r="L222" s="225" t="s">
        <v>453</v>
      </c>
      <c r="M222" s="71" t="s">
        <v>1876</v>
      </c>
      <c r="N222" s="170">
        <v>10</v>
      </c>
      <c r="O222" s="93">
        <v>12</v>
      </c>
      <c r="P222" s="93">
        <f>11+12+12</f>
        <v>35</v>
      </c>
      <c r="Q222" s="93">
        <f t="shared" si="20"/>
        <v>2.2229166666666669</v>
      </c>
      <c r="R222" s="125">
        <f t="shared" si="21"/>
        <v>26.675000000000004</v>
      </c>
      <c r="S222" s="125">
        <f t="shared" si="22"/>
        <v>77.802083333333343</v>
      </c>
      <c r="T222" s="125">
        <f t="shared" si="23"/>
        <v>104.47708333333335</v>
      </c>
      <c r="U222" s="125">
        <f t="shared" si="24"/>
        <v>162.27291666666665</v>
      </c>
    </row>
    <row r="223" spans="1:21" s="42" customFormat="1" ht="15">
      <c r="A223" s="55" t="s">
        <v>954</v>
      </c>
      <c r="B223" s="62">
        <v>324</v>
      </c>
      <c r="C223" s="55">
        <v>1</v>
      </c>
      <c r="D223" s="103" t="s">
        <v>1194</v>
      </c>
      <c r="E223" s="65"/>
      <c r="F223" s="65" t="s">
        <v>963</v>
      </c>
      <c r="G223" s="58"/>
      <c r="H223" s="58"/>
      <c r="I223" s="232"/>
      <c r="J223" s="109">
        <v>41655</v>
      </c>
      <c r="K223" s="93">
        <v>46.96</v>
      </c>
      <c r="L223" s="225"/>
      <c r="M223" s="71" t="s">
        <v>1879</v>
      </c>
      <c r="N223" s="170">
        <v>10</v>
      </c>
      <c r="O223" s="93">
        <v>12</v>
      </c>
      <c r="P223" s="93">
        <f t="shared" ref="P223:P229" si="26">11+12+12</f>
        <v>35</v>
      </c>
      <c r="Q223" s="93">
        <f t="shared" si="20"/>
        <v>0.39133333333333331</v>
      </c>
      <c r="R223" s="125">
        <f t="shared" si="21"/>
        <v>4.6959999999999997</v>
      </c>
      <c r="S223" s="125">
        <f t="shared" si="22"/>
        <v>13.696666666666665</v>
      </c>
      <c r="T223" s="125">
        <f t="shared" si="23"/>
        <v>18.392666666666663</v>
      </c>
      <c r="U223" s="125">
        <f t="shared" si="24"/>
        <v>28.567333333333337</v>
      </c>
    </row>
    <row r="224" spans="1:21" s="42" customFormat="1" ht="15" hidden="1">
      <c r="A224" s="65" t="s">
        <v>954</v>
      </c>
      <c r="B224" s="62">
        <v>325</v>
      </c>
      <c r="C224" s="65">
        <v>1</v>
      </c>
      <c r="D224" s="103" t="s">
        <v>1194</v>
      </c>
      <c r="E224" s="65"/>
      <c r="F224" s="65" t="s">
        <v>963</v>
      </c>
      <c r="G224" s="58"/>
      <c r="H224" s="58"/>
      <c r="I224" s="232"/>
      <c r="J224" s="109">
        <v>41655</v>
      </c>
      <c r="K224" s="93"/>
      <c r="L224" s="225"/>
      <c r="M224" s="71"/>
      <c r="N224" s="170">
        <v>10</v>
      </c>
      <c r="O224" s="93">
        <v>12</v>
      </c>
      <c r="P224" s="93">
        <f t="shared" si="26"/>
        <v>35</v>
      </c>
      <c r="Q224" s="93">
        <f t="shared" si="20"/>
        <v>0</v>
      </c>
      <c r="R224" s="125">
        <f t="shared" si="21"/>
        <v>0</v>
      </c>
      <c r="S224" s="125">
        <f t="shared" si="22"/>
        <v>0</v>
      </c>
      <c r="T224" s="125">
        <f t="shared" si="23"/>
        <v>0</v>
      </c>
      <c r="U224" s="125">
        <f t="shared" si="24"/>
        <v>0</v>
      </c>
    </row>
    <row r="225" spans="1:21" s="42" customFormat="1" ht="15">
      <c r="A225" s="65" t="s">
        <v>954</v>
      </c>
      <c r="B225" s="65">
        <v>326</v>
      </c>
      <c r="C225" s="65">
        <v>1</v>
      </c>
      <c r="D225" s="57" t="s">
        <v>1195</v>
      </c>
      <c r="E225" s="65"/>
      <c r="F225" s="65" t="s">
        <v>963</v>
      </c>
      <c r="G225" s="58"/>
      <c r="H225" s="58"/>
      <c r="I225" s="232"/>
      <c r="J225" s="109">
        <v>41655</v>
      </c>
      <c r="K225" s="64">
        <v>126.29</v>
      </c>
      <c r="L225" s="225"/>
      <c r="M225" s="71" t="s">
        <v>1879</v>
      </c>
      <c r="N225" s="170">
        <v>10</v>
      </c>
      <c r="O225" s="93">
        <v>12</v>
      </c>
      <c r="P225" s="93">
        <f t="shared" si="26"/>
        <v>35</v>
      </c>
      <c r="Q225" s="93">
        <f t="shared" si="20"/>
        <v>1.0524166666666668</v>
      </c>
      <c r="R225" s="125">
        <f t="shared" si="21"/>
        <v>12.629000000000001</v>
      </c>
      <c r="S225" s="125">
        <f t="shared" si="22"/>
        <v>36.834583333333335</v>
      </c>
      <c r="T225" s="125">
        <f t="shared" si="23"/>
        <v>49.463583333333332</v>
      </c>
      <c r="U225" s="125">
        <f t="shared" si="24"/>
        <v>76.826416666666674</v>
      </c>
    </row>
    <row r="226" spans="1:21" s="42" customFormat="1" ht="15">
      <c r="A226" s="55" t="s">
        <v>954</v>
      </c>
      <c r="B226" s="62">
        <v>327</v>
      </c>
      <c r="C226" s="65">
        <v>1</v>
      </c>
      <c r="D226" s="103" t="s">
        <v>1196</v>
      </c>
      <c r="E226" s="65"/>
      <c r="F226" s="65" t="s">
        <v>963</v>
      </c>
      <c r="G226" s="58"/>
      <c r="H226" s="58"/>
      <c r="I226" s="232"/>
      <c r="J226" s="109">
        <v>41655</v>
      </c>
      <c r="K226" s="64">
        <v>27</v>
      </c>
      <c r="L226" s="225"/>
      <c r="M226" s="71" t="s">
        <v>1879</v>
      </c>
      <c r="N226" s="170">
        <v>10</v>
      </c>
      <c r="O226" s="93">
        <v>12</v>
      </c>
      <c r="P226" s="93">
        <f t="shared" si="26"/>
        <v>35</v>
      </c>
      <c r="Q226" s="93">
        <f t="shared" si="20"/>
        <v>0.22500000000000001</v>
      </c>
      <c r="R226" s="125">
        <f t="shared" si="21"/>
        <v>2.7</v>
      </c>
      <c r="S226" s="125">
        <f t="shared" si="22"/>
        <v>7.875</v>
      </c>
      <c r="T226" s="125">
        <f t="shared" si="23"/>
        <v>10.574999999999999</v>
      </c>
      <c r="U226" s="125">
        <f t="shared" si="24"/>
        <v>16.425000000000001</v>
      </c>
    </row>
    <row r="227" spans="1:21" s="42" customFormat="1" ht="15">
      <c r="A227" s="65" t="s">
        <v>954</v>
      </c>
      <c r="B227" s="62">
        <v>328</v>
      </c>
      <c r="C227" s="65">
        <v>1</v>
      </c>
      <c r="D227" s="103" t="s">
        <v>1197</v>
      </c>
      <c r="E227" s="65"/>
      <c r="F227" s="65" t="s">
        <v>963</v>
      </c>
      <c r="G227" s="58"/>
      <c r="H227" s="58"/>
      <c r="I227" s="232"/>
      <c r="J227" s="109">
        <v>41655</v>
      </c>
      <c r="K227" s="64">
        <v>63.6</v>
      </c>
      <c r="L227" s="225"/>
      <c r="M227" s="71" t="s">
        <v>1879</v>
      </c>
      <c r="N227" s="170">
        <v>10</v>
      </c>
      <c r="O227" s="93">
        <v>12</v>
      </c>
      <c r="P227" s="93">
        <f t="shared" si="26"/>
        <v>35</v>
      </c>
      <c r="Q227" s="93">
        <f t="shared" si="20"/>
        <v>0.53</v>
      </c>
      <c r="R227" s="125">
        <f t="shared" si="21"/>
        <v>6.36</v>
      </c>
      <c r="S227" s="125">
        <f t="shared" si="22"/>
        <v>18.55</v>
      </c>
      <c r="T227" s="125">
        <f t="shared" si="23"/>
        <v>24.91</v>
      </c>
      <c r="U227" s="125">
        <f t="shared" si="24"/>
        <v>38.69</v>
      </c>
    </row>
    <row r="228" spans="1:21" s="42" customFormat="1" ht="15">
      <c r="A228" s="62" t="s">
        <v>954</v>
      </c>
      <c r="B228" s="62">
        <v>329</v>
      </c>
      <c r="C228" s="65">
        <v>1</v>
      </c>
      <c r="D228" s="112" t="s">
        <v>1198</v>
      </c>
      <c r="E228" s="65"/>
      <c r="F228" s="65" t="s">
        <v>963</v>
      </c>
      <c r="G228" s="58"/>
      <c r="H228" s="58"/>
      <c r="I228" s="232"/>
      <c r="J228" s="109">
        <v>41655</v>
      </c>
      <c r="K228" s="64">
        <v>13.79</v>
      </c>
      <c r="L228" s="225"/>
      <c r="M228" s="71" t="s">
        <v>1879</v>
      </c>
      <c r="N228" s="170">
        <v>10</v>
      </c>
      <c r="O228" s="93">
        <v>12</v>
      </c>
      <c r="P228" s="93">
        <f t="shared" si="26"/>
        <v>35</v>
      </c>
      <c r="Q228" s="93">
        <f t="shared" si="20"/>
        <v>0.11491666666666667</v>
      </c>
      <c r="R228" s="125">
        <f t="shared" si="21"/>
        <v>1.379</v>
      </c>
      <c r="S228" s="125">
        <f t="shared" si="22"/>
        <v>4.0220833333333337</v>
      </c>
      <c r="T228" s="125">
        <f t="shared" si="23"/>
        <v>5.4010833333333341</v>
      </c>
      <c r="U228" s="125">
        <f t="shared" si="24"/>
        <v>8.388916666666665</v>
      </c>
    </row>
    <row r="229" spans="1:21" s="42" customFormat="1" ht="15">
      <c r="A229" s="55" t="s">
        <v>954</v>
      </c>
      <c r="B229" s="62">
        <v>330</v>
      </c>
      <c r="C229" s="65">
        <v>1</v>
      </c>
      <c r="D229" s="112" t="s">
        <v>1199</v>
      </c>
      <c r="E229" s="65"/>
      <c r="F229" s="65" t="s">
        <v>963</v>
      </c>
      <c r="G229" s="58"/>
      <c r="H229" s="58"/>
      <c r="I229" s="232"/>
      <c r="J229" s="109">
        <v>41655</v>
      </c>
      <c r="K229" s="64">
        <v>276.20999999999998</v>
      </c>
      <c r="L229" s="225"/>
      <c r="M229" s="71" t="s">
        <v>1879</v>
      </c>
      <c r="N229" s="170">
        <v>10</v>
      </c>
      <c r="O229" s="93">
        <v>12</v>
      </c>
      <c r="P229" s="93">
        <f t="shared" si="26"/>
        <v>35</v>
      </c>
      <c r="Q229" s="93">
        <f t="shared" si="20"/>
        <v>2.3017499999999997</v>
      </c>
      <c r="R229" s="125">
        <f t="shared" si="21"/>
        <v>27.620999999999995</v>
      </c>
      <c r="S229" s="125">
        <f t="shared" si="22"/>
        <v>80.561249999999987</v>
      </c>
      <c r="T229" s="125">
        <f t="shared" si="23"/>
        <v>108.18224999999998</v>
      </c>
      <c r="U229" s="125">
        <f t="shared" si="24"/>
        <v>168.02775</v>
      </c>
    </row>
    <row r="230" spans="1:21" s="42" customFormat="1" ht="15">
      <c r="A230" s="55" t="s">
        <v>954</v>
      </c>
      <c r="B230" s="62">
        <v>331</v>
      </c>
      <c r="C230" s="65">
        <v>1</v>
      </c>
      <c r="D230" s="112" t="s">
        <v>494</v>
      </c>
      <c r="E230" s="65"/>
      <c r="F230" s="65" t="s">
        <v>963</v>
      </c>
      <c r="G230" s="58" t="s">
        <v>492</v>
      </c>
      <c r="H230" s="58">
        <v>197</v>
      </c>
      <c r="I230" s="171">
        <v>41924</v>
      </c>
      <c r="J230" s="109">
        <v>41924</v>
      </c>
      <c r="K230" s="64">
        <v>1115.52</v>
      </c>
      <c r="L230" s="71" t="s">
        <v>1200</v>
      </c>
      <c r="M230" s="71" t="s">
        <v>1879</v>
      </c>
      <c r="N230" s="170">
        <v>10</v>
      </c>
      <c r="O230" s="93">
        <v>12</v>
      </c>
      <c r="P230" s="93">
        <f>2+12+12</f>
        <v>26</v>
      </c>
      <c r="Q230" s="93">
        <f t="shared" si="20"/>
        <v>9.2959999999999994</v>
      </c>
      <c r="R230" s="125">
        <f t="shared" si="21"/>
        <v>111.55199999999999</v>
      </c>
      <c r="S230" s="125">
        <f t="shared" si="22"/>
        <v>241.69599999999997</v>
      </c>
      <c r="T230" s="125">
        <f t="shared" si="23"/>
        <v>353.24799999999993</v>
      </c>
      <c r="U230" s="125">
        <f t="shared" si="24"/>
        <v>762.27200000000005</v>
      </c>
    </row>
    <row r="231" spans="1:21" s="42" customFormat="1" ht="15">
      <c r="A231" s="62" t="s">
        <v>954</v>
      </c>
      <c r="B231" s="62">
        <v>332</v>
      </c>
      <c r="C231" s="65">
        <v>1</v>
      </c>
      <c r="D231" s="112" t="s">
        <v>1201</v>
      </c>
      <c r="E231" s="65"/>
      <c r="F231" s="65" t="s">
        <v>1001</v>
      </c>
      <c r="G231" s="58"/>
      <c r="H231" s="224">
        <v>1</v>
      </c>
      <c r="I231" s="230">
        <v>41981</v>
      </c>
      <c r="J231" s="109">
        <v>41981</v>
      </c>
      <c r="K231" s="64">
        <v>10278.25</v>
      </c>
      <c r="L231" s="224" t="s">
        <v>1003</v>
      </c>
      <c r="M231" s="71" t="s">
        <v>1879</v>
      </c>
      <c r="N231" s="170">
        <v>10</v>
      </c>
      <c r="O231" s="93">
        <v>12</v>
      </c>
      <c r="P231" s="93">
        <f>12+12</f>
        <v>24</v>
      </c>
      <c r="Q231" s="93">
        <f t="shared" si="20"/>
        <v>85.652083333333337</v>
      </c>
      <c r="R231" s="125">
        <f t="shared" si="21"/>
        <v>1027.825</v>
      </c>
      <c r="S231" s="125">
        <f t="shared" si="22"/>
        <v>2055.65</v>
      </c>
      <c r="T231" s="125">
        <f t="shared" si="23"/>
        <v>3083.4750000000004</v>
      </c>
      <c r="U231" s="125">
        <f t="shared" si="24"/>
        <v>7194.7749999999996</v>
      </c>
    </row>
    <row r="232" spans="1:21" s="42" customFormat="1" ht="15" hidden="1">
      <c r="A232" s="55" t="s">
        <v>954</v>
      </c>
      <c r="B232" s="62">
        <v>333</v>
      </c>
      <c r="C232" s="65">
        <v>1</v>
      </c>
      <c r="D232" s="112" t="s">
        <v>1201</v>
      </c>
      <c r="E232" s="65"/>
      <c r="F232" s="65" t="s">
        <v>1001</v>
      </c>
      <c r="G232" s="58"/>
      <c r="H232" s="224"/>
      <c r="I232" s="230"/>
      <c r="K232" s="93"/>
      <c r="L232" s="224"/>
      <c r="M232" s="71" t="s">
        <v>1879</v>
      </c>
      <c r="N232" s="170">
        <v>10</v>
      </c>
      <c r="O232" s="93">
        <v>12</v>
      </c>
      <c r="P232" s="93">
        <f t="shared" ref="P232:P259" si="27">12+12</f>
        <v>24</v>
      </c>
      <c r="Q232" s="93">
        <f t="shared" si="20"/>
        <v>0</v>
      </c>
      <c r="R232" s="125">
        <f t="shared" si="21"/>
        <v>0</v>
      </c>
      <c r="S232" s="125">
        <f t="shared" si="22"/>
        <v>0</v>
      </c>
      <c r="T232" s="125">
        <f t="shared" si="23"/>
        <v>0</v>
      </c>
      <c r="U232" s="125">
        <f t="shared" si="24"/>
        <v>0</v>
      </c>
    </row>
    <row r="233" spans="1:21" s="42" customFormat="1" ht="15" hidden="1">
      <c r="A233" s="55" t="s">
        <v>954</v>
      </c>
      <c r="B233" s="62">
        <v>334</v>
      </c>
      <c r="C233" s="65">
        <v>1</v>
      </c>
      <c r="D233" s="112" t="s">
        <v>1201</v>
      </c>
      <c r="E233" s="65"/>
      <c r="F233" s="65" t="s">
        <v>1001</v>
      </c>
      <c r="G233" s="58"/>
      <c r="H233" s="224"/>
      <c r="I233" s="230"/>
      <c r="K233" s="93"/>
      <c r="L233" s="224"/>
      <c r="M233" s="71" t="s">
        <v>1879</v>
      </c>
      <c r="N233" s="170">
        <v>10</v>
      </c>
      <c r="O233" s="93">
        <v>12</v>
      </c>
      <c r="P233" s="93">
        <f t="shared" si="27"/>
        <v>24</v>
      </c>
      <c r="Q233" s="93">
        <f t="shared" si="20"/>
        <v>0</v>
      </c>
      <c r="R233" s="125">
        <f t="shared" si="21"/>
        <v>0</v>
      </c>
      <c r="S233" s="125">
        <f t="shared" si="22"/>
        <v>0</v>
      </c>
      <c r="T233" s="125">
        <f t="shared" si="23"/>
        <v>0</v>
      </c>
      <c r="U233" s="125">
        <f t="shared" si="24"/>
        <v>0</v>
      </c>
    </row>
    <row r="234" spans="1:21" s="42" customFormat="1" ht="15" hidden="1">
      <c r="A234" s="62" t="s">
        <v>954</v>
      </c>
      <c r="B234" s="62">
        <v>335</v>
      </c>
      <c r="C234" s="65">
        <v>1</v>
      </c>
      <c r="D234" s="112" t="s">
        <v>1201</v>
      </c>
      <c r="E234" s="65"/>
      <c r="F234" s="65" t="s">
        <v>1001</v>
      </c>
      <c r="G234" s="58"/>
      <c r="H234" s="224"/>
      <c r="I234" s="230"/>
      <c r="K234" s="93"/>
      <c r="L234" s="224"/>
      <c r="M234" s="71" t="s">
        <v>1879</v>
      </c>
      <c r="N234" s="170">
        <v>10</v>
      </c>
      <c r="O234" s="93">
        <v>12</v>
      </c>
      <c r="P234" s="93">
        <f t="shared" si="27"/>
        <v>24</v>
      </c>
      <c r="Q234" s="93">
        <f t="shared" si="20"/>
        <v>0</v>
      </c>
      <c r="R234" s="125">
        <f t="shared" si="21"/>
        <v>0</v>
      </c>
      <c r="S234" s="125">
        <f t="shared" si="22"/>
        <v>0</v>
      </c>
      <c r="T234" s="125">
        <f t="shared" si="23"/>
        <v>0</v>
      </c>
      <c r="U234" s="125">
        <f t="shared" si="24"/>
        <v>0</v>
      </c>
    </row>
    <row r="235" spans="1:21" s="42" customFormat="1" ht="15">
      <c r="A235" s="55" t="s">
        <v>954</v>
      </c>
      <c r="B235" s="62">
        <v>336</v>
      </c>
      <c r="C235" s="65">
        <v>1</v>
      </c>
      <c r="D235" s="112" t="s">
        <v>1202</v>
      </c>
      <c r="E235" s="65"/>
      <c r="F235" s="65" t="s">
        <v>1001</v>
      </c>
      <c r="G235" s="58"/>
      <c r="H235" s="224">
        <v>1</v>
      </c>
      <c r="J235" s="109">
        <v>41981</v>
      </c>
      <c r="K235" s="93">
        <v>7291.2</v>
      </c>
      <c r="L235" s="224" t="s">
        <v>1003</v>
      </c>
      <c r="M235" s="71" t="s">
        <v>1879</v>
      </c>
      <c r="N235" s="170">
        <v>10</v>
      </c>
      <c r="O235" s="93">
        <v>12</v>
      </c>
      <c r="P235" s="93">
        <f t="shared" si="27"/>
        <v>24</v>
      </c>
      <c r="Q235" s="93">
        <f t="shared" si="20"/>
        <v>60.76</v>
      </c>
      <c r="R235" s="125">
        <f t="shared" si="21"/>
        <v>729.12</v>
      </c>
      <c r="S235" s="125">
        <f t="shared" si="22"/>
        <v>1458.24</v>
      </c>
      <c r="T235" s="125">
        <f t="shared" si="23"/>
        <v>2187.36</v>
      </c>
      <c r="U235" s="125">
        <f t="shared" si="24"/>
        <v>5103.84</v>
      </c>
    </row>
    <row r="236" spans="1:21" s="42" customFormat="1" ht="15" hidden="1">
      <c r="A236" s="55" t="s">
        <v>954</v>
      </c>
      <c r="B236" s="62">
        <v>337</v>
      </c>
      <c r="C236" s="65">
        <v>1</v>
      </c>
      <c r="D236" s="112" t="s">
        <v>1202</v>
      </c>
      <c r="E236" s="65"/>
      <c r="F236" s="65" t="s">
        <v>1001</v>
      </c>
      <c r="G236" s="58"/>
      <c r="H236" s="224"/>
      <c r="K236" s="93"/>
      <c r="L236" s="224"/>
      <c r="M236" s="71" t="s">
        <v>1879</v>
      </c>
      <c r="N236" s="170">
        <v>10</v>
      </c>
      <c r="O236" s="93">
        <v>12</v>
      </c>
      <c r="P236" s="93">
        <f t="shared" si="27"/>
        <v>24</v>
      </c>
      <c r="Q236" s="93">
        <f t="shared" si="20"/>
        <v>0</v>
      </c>
      <c r="R236" s="125">
        <f t="shared" si="21"/>
        <v>0</v>
      </c>
      <c r="S236" s="125">
        <f t="shared" si="22"/>
        <v>0</v>
      </c>
      <c r="T236" s="125">
        <f t="shared" si="23"/>
        <v>0</v>
      </c>
      <c r="U236" s="125">
        <f t="shared" si="24"/>
        <v>0</v>
      </c>
    </row>
    <row r="237" spans="1:21" s="42" customFormat="1" ht="15" hidden="1">
      <c r="A237" s="62" t="s">
        <v>954</v>
      </c>
      <c r="B237" s="62">
        <v>338</v>
      </c>
      <c r="C237" s="65">
        <v>1</v>
      </c>
      <c r="D237" s="112" t="s">
        <v>1202</v>
      </c>
      <c r="E237" s="65"/>
      <c r="F237" s="65" t="s">
        <v>1001</v>
      </c>
      <c r="G237" s="58"/>
      <c r="H237" s="224"/>
      <c r="K237" s="93"/>
      <c r="L237" s="224"/>
      <c r="M237" s="71" t="s">
        <v>1879</v>
      </c>
      <c r="N237" s="170">
        <v>10</v>
      </c>
      <c r="O237" s="93">
        <v>12</v>
      </c>
      <c r="P237" s="93">
        <f t="shared" si="27"/>
        <v>24</v>
      </c>
      <c r="Q237" s="93">
        <f t="shared" si="20"/>
        <v>0</v>
      </c>
      <c r="R237" s="125">
        <f t="shared" si="21"/>
        <v>0</v>
      </c>
      <c r="S237" s="125">
        <f t="shared" si="22"/>
        <v>0</v>
      </c>
      <c r="T237" s="125">
        <f t="shared" si="23"/>
        <v>0</v>
      </c>
      <c r="U237" s="125">
        <f t="shared" si="24"/>
        <v>0</v>
      </c>
    </row>
    <row r="238" spans="1:21" s="42" customFormat="1" ht="15" hidden="1">
      <c r="A238" s="55" t="s">
        <v>954</v>
      </c>
      <c r="B238" s="62">
        <v>339</v>
      </c>
      <c r="C238" s="65">
        <v>1</v>
      </c>
      <c r="D238" s="112" t="s">
        <v>1202</v>
      </c>
      <c r="E238" s="65"/>
      <c r="F238" s="65" t="s">
        <v>1001</v>
      </c>
      <c r="G238" s="58"/>
      <c r="H238" s="224"/>
      <c r="K238" s="93"/>
      <c r="L238" s="224"/>
      <c r="M238" s="71" t="s">
        <v>1879</v>
      </c>
      <c r="N238" s="170">
        <v>10</v>
      </c>
      <c r="O238" s="93">
        <v>12</v>
      </c>
      <c r="P238" s="93">
        <f t="shared" si="27"/>
        <v>24</v>
      </c>
      <c r="Q238" s="93">
        <f t="shared" si="20"/>
        <v>0</v>
      </c>
      <c r="R238" s="125">
        <f t="shared" si="21"/>
        <v>0</v>
      </c>
      <c r="S238" s="125">
        <f t="shared" si="22"/>
        <v>0</v>
      </c>
      <c r="T238" s="125">
        <f t="shared" si="23"/>
        <v>0</v>
      </c>
      <c r="U238" s="125">
        <f t="shared" si="24"/>
        <v>0</v>
      </c>
    </row>
    <row r="239" spans="1:21" s="42" customFormat="1" ht="15" hidden="1">
      <c r="A239" s="55" t="s">
        <v>954</v>
      </c>
      <c r="B239" s="62">
        <v>340</v>
      </c>
      <c r="C239" s="65">
        <v>1</v>
      </c>
      <c r="D239" s="112" t="s">
        <v>1203</v>
      </c>
      <c r="E239" s="65"/>
      <c r="F239" s="65" t="s">
        <v>1001</v>
      </c>
      <c r="G239" s="58"/>
      <c r="H239" s="224"/>
      <c r="K239" s="93"/>
      <c r="L239" s="224"/>
      <c r="M239" s="71" t="s">
        <v>1879</v>
      </c>
      <c r="N239" s="170">
        <v>10</v>
      </c>
      <c r="O239" s="93">
        <v>12</v>
      </c>
      <c r="P239" s="93">
        <f t="shared" si="27"/>
        <v>24</v>
      </c>
      <c r="Q239" s="93">
        <f t="shared" si="20"/>
        <v>0</v>
      </c>
      <c r="R239" s="125">
        <f t="shared" si="21"/>
        <v>0</v>
      </c>
      <c r="S239" s="125">
        <f t="shared" si="22"/>
        <v>0</v>
      </c>
      <c r="T239" s="125">
        <f t="shared" si="23"/>
        <v>0</v>
      </c>
      <c r="U239" s="125">
        <f t="shared" si="24"/>
        <v>0</v>
      </c>
    </row>
    <row r="240" spans="1:21" s="42" customFormat="1" ht="15" hidden="1">
      <c r="A240" s="62" t="s">
        <v>954</v>
      </c>
      <c r="B240" s="62">
        <v>341</v>
      </c>
      <c r="C240" s="65">
        <v>1</v>
      </c>
      <c r="D240" s="112" t="s">
        <v>1203</v>
      </c>
      <c r="E240" s="65"/>
      <c r="F240" s="65" t="s">
        <v>1001</v>
      </c>
      <c r="G240" s="58"/>
      <c r="H240" s="224"/>
      <c r="K240" s="93"/>
      <c r="L240" s="224"/>
      <c r="M240" s="71" t="s">
        <v>1879</v>
      </c>
      <c r="N240" s="170">
        <v>10</v>
      </c>
      <c r="O240" s="93">
        <v>12</v>
      </c>
      <c r="P240" s="93">
        <f t="shared" si="27"/>
        <v>24</v>
      </c>
      <c r="Q240" s="93">
        <f t="shared" si="20"/>
        <v>0</v>
      </c>
      <c r="R240" s="125">
        <f t="shared" si="21"/>
        <v>0</v>
      </c>
      <c r="S240" s="125">
        <f t="shared" si="22"/>
        <v>0</v>
      </c>
      <c r="T240" s="125">
        <f t="shared" si="23"/>
        <v>0</v>
      </c>
      <c r="U240" s="125">
        <f t="shared" si="24"/>
        <v>0</v>
      </c>
    </row>
    <row r="241" spans="1:21" s="42" customFormat="1" ht="15" hidden="1">
      <c r="A241" s="55" t="s">
        <v>954</v>
      </c>
      <c r="B241" s="62">
        <v>342</v>
      </c>
      <c r="C241" s="65">
        <v>1</v>
      </c>
      <c r="D241" s="112" t="s">
        <v>1204</v>
      </c>
      <c r="E241" s="65"/>
      <c r="F241" s="65" t="s">
        <v>1001</v>
      </c>
      <c r="G241" s="58"/>
      <c r="H241" s="224"/>
      <c r="K241" s="93"/>
      <c r="L241" s="224"/>
      <c r="M241" s="71" t="s">
        <v>1879</v>
      </c>
      <c r="N241" s="170">
        <v>10</v>
      </c>
      <c r="O241" s="93">
        <v>12</v>
      </c>
      <c r="P241" s="93">
        <f t="shared" si="27"/>
        <v>24</v>
      </c>
      <c r="Q241" s="93">
        <f t="shared" si="20"/>
        <v>0</v>
      </c>
      <c r="R241" s="125">
        <f t="shared" si="21"/>
        <v>0</v>
      </c>
      <c r="S241" s="125">
        <f t="shared" si="22"/>
        <v>0</v>
      </c>
      <c r="T241" s="125">
        <f t="shared" si="23"/>
        <v>0</v>
      </c>
      <c r="U241" s="125">
        <f t="shared" si="24"/>
        <v>0</v>
      </c>
    </row>
    <row r="242" spans="1:21" s="42" customFormat="1" ht="15" hidden="1">
      <c r="A242" s="55" t="s">
        <v>954</v>
      </c>
      <c r="B242" s="62">
        <v>343</v>
      </c>
      <c r="C242" s="65">
        <v>1</v>
      </c>
      <c r="D242" s="112" t="s">
        <v>1204</v>
      </c>
      <c r="E242" s="65"/>
      <c r="F242" s="65" t="s">
        <v>1001</v>
      </c>
      <c r="G242" s="58"/>
      <c r="H242" s="224"/>
      <c r="K242" s="93"/>
      <c r="L242" s="224"/>
      <c r="M242" s="71" t="s">
        <v>1879</v>
      </c>
      <c r="N242" s="170">
        <v>10</v>
      </c>
      <c r="O242" s="93">
        <v>12</v>
      </c>
      <c r="P242" s="93">
        <f t="shared" si="27"/>
        <v>24</v>
      </c>
      <c r="Q242" s="93">
        <f t="shared" si="20"/>
        <v>0</v>
      </c>
      <c r="R242" s="125">
        <f t="shared" si="21"/>
        <v>0</v>
      </c>
      <c r="S242" s="125">
        <f t="shared" si="22"/>
        <v>0</v>
      </c>
      <c r="T242" s="125">
        <f t="shared" si="23"/>
        <v>0</v>
      </c>
      <c r="U242" s="125">
        <f t="shared" si="24"/>
        <v>0</v>
      </c>
    </row>
    <row r="243" spans="1:21" s="42" customFormat="1" ht="15">
      <c r="A243" s="62" t="s">
        <v>954</v>
      </c>
      <c r="B243" s="62">
        <v>344</v>
      </c>
      <c r="C243" s="65">
        <v>1</v>
      </c>
      <c r="D243" s="112" t="s">
        <v>1205</v>
      </c>
      <c r="E243" s="65"/>
      <c r="F243" s="65" t="s">
        <v>1001</v>
      </c>
      <c r="G243" s="58"/>
      <c r="H243" s="224">
        <v>1</v>
      </c>
      <c r="I243" s="230">
        <v>41981</v>
      </c>
      <c r="J243" s="109">
        <v>41981</v>
      </c>
      <c r="K243" s="93">
        <v>10648.8</v>
      </c>
      <c r="L243" s="224" t="s">
        <v>1003</v>
      </c>
      <c r="M243" s="71" t="s">
        <v>1879</v>
      </c>
      <c r="N243" s="170">
        <v>10</v>
      </c>
      <c r="O243" s="93">
        <v>12</v>
      </c>
      <c r="P243" s="93">
        <f t="shared" si="27"/>
        <v>24</v>
      </c>
      <c r="Q243" s="93">
        <f t="shared" si="20"/>
        <v>88.74</v>
      </c>
      <c r="R243" s="125">
        <f t="shared" si="21"/>
        <v>1064.8799999999999</v>
      </c>
      <c r="S243" s="125">
        <f t="shared" si="22"/>
        <v>2129.7599999999998</v>
      </c>
      <c r="T243" s="125">
        <f t="shared" si="23"/>
        <v>3194.6399999999994</v>
      </c>
      <c r="U243" s="125">
        <f t="shared" si="24"/>
        <v>7454.16</v>
      </c>
    </row>
    <row r="244" spans="1:21" s="42" customFormat="1" ht="15" hidden="1">
      <c r="A244" s="55" t="s">
        <v>954</v>
      </c>
      <c r="B244" s="62">
        <v>345</v>
      </c>
      <c r="C244" s="65">
        <v>1</v>
      </c>
      <c r="D244" s="112" t="s">
        <v>1205</v>
      </c>
      <c r="E244" s="65"/>
      <c r="F244" s="65" t="s">
        <v>1001</v>
      </c>
      <c r="G244" s="58"/>
      <c r="H244" s="224"/>
      <c r="I244" s="230"/>
      <c r="K244" s="93"/>
      <c r="L244" s="224"/>
      <c r="M244" s="113"/>
      <c r="N244" s="170">
        <v>10</v>
      </c>
      <c r="O244" s="93">
        <v>12</v>
      </c>
      <c r="P244" s="93">
        <f t="shared" si="27"/>
        <v>24</v>
      </c>
      <c r="Q244" s="93">
        <f t="shared" si="20"/>
        <v>0</v>
      </c>
      <c r="R244" s="125">
        <f t="shared" si="21"/>
        <v>0</v>
      </c>
      <c r="S244" s="125">
        <f t="shared" si="22"/>
        <v>0</v>
      </c>
      <c r="T244" s="125">
        <f t="shared" si="23"/>
        <v>0</v>
      </c>
      <c r="U244" s="125">
        <f t="shared" si="24"/>
        <v>0</v>
      </c>
    </row>
    <row r="245" spans="1:21" s="42" customFormat="1" ht="15" hidden="1">
      <c r="A245" s="55" t="s">
        <v>954</v>
      </c>
      <c r="B245" s="62">
        <v>346</v>
      </c>
      <c r="C245" s="65">
        <v>1</v>
      </c>
      <c r="D245" s="112" t="s">
        <v>1205</v>
      </c>
      <c r="E245" s="65"/>
      <c r="F245" s="65" t="s">
        <v>1001</v>
      </c>
      <c r="G245" s="58"/>
      <c r="H245" s="224"/>
      <c r="I245" s="230"/>
      <c r="K245" s="93"/>
      <c r="L245" s="224"/>
      <c r="M245" s="113"/>
      <c r="N245" s="170">
        <v>10</v>
      </c>
      <c r="O245" s="93">
        <v>12</v>
      </c>
      <c r="P245" s="93">
        <f t="shared" si="27"/>
        <v>24</v>
      </c>
      <c r="Q245" s="93">
        <f t="shared" si="20"/>
        <v>0</v>
      </c>
      <c r="R245" s="125">
        <f t="shared" si="21"/>
        <v>0</v>
      </c>
      <c r="S245" s="125">
        <f t="shared" si="22"/>
        <v>0</v>
      </c>
      <c r="T245" s="125">
        <f t="shared" si="23"/>
        <v>0</v>
      </c>
      <c r="U245" s="125">
        <f t="shared" si="24"/>
        <v>0</v>
      </c>
    </row>
    <row r="246" spans="1:21" s="42" customFormat="1" ht="15" hidden="1">
      <c r="A246" s="62" t="s">
        <v>954</v>
      </c>
      <c r="B246" s="62">
        <v>347</v>
      </c>
      <c r="C246" s="65">
        <v>1</v>
      </c>
      <c r="D246" s="112" t="s">
        <v>1205</v>
      </c>
      <c r="E246" s="65"/>
      <c r="F246" s="65" t="s">
        <v>1001</v>
      </c>
      <c r="G246" s="58"/>
      <c r="H246" s="224"/>
      <c r="I246" s="230"/>
      <c r="K246" s="93"/>
      <c r="L246" s="224"/>
      <c r="M246" s="113"/>
      <c r="N246" s="170">
        <v>10</v>
      </c>
      <c r="O246" s="93">
        <v>12</v>
      </c>
      <c r="P246" s="93">
        <f t="shared" si="27"/>
        <v>24</v>
      </c>
      <c r="Q246" s="93">
        <f t="shared" si="20"/>
        <v>0</v>
      </c>
      <c r="R246" s="125">
        <f t="shared" si="21"/>
        <v>0</v>
      </c>
      <c r="S246" s="125">
        <f t="shared" si="22"/>
        <v>0</v>
      </c>
      <c r="T246" s="125">
        <f t="shared" si="23"/>
        <v>0</v>
      </c>
      <c r="U246" s="125">
        <f t="shared" si="24"/>
        <v>0</v>
      </c>
    </row>
    <row r="247" spans="1:21" s="42" customFormat="1" ht="15">
      <c r="A247" s="55" t="s">
        <v>954</v>
      </c>
      <c r="B247" s="62">
        <v>348</v>
      </c>
      <c r="C247" s="65">
        <v>1</v>
      </c>
      <c r="D247" s="112" t="s">
        <v>1206</v>
      </c>
      <c r="E247" s="65"/>
      <c r="F247" s="65" t="s">
        <v>1001</v>
      </c>
      <c r="G247" s="58"/>
      <c r="H247" s="224">
        <v>1</v>
      </c>
      <c r="I247" s="230">
        <v>41981</v>
      </c>
      <c r="J247" s="109">
        <v>41981</v>
      </c>
      <c r="K247" s="93">
        <v>1203.21</v>
      </c>
      <c r="L247" s="224" t="s">
        <v>1003</v>
      </c>
      <c r="M247" s="71" t="s">
        <v>1879</v>
      </c>
      <c r="N247" s="170">
        <v>10</v>
      </c>
      <c r="O247" s="93">
        <v>12</v>
      </c>
      <c r="P247" s="93">
        <f t="shared" si="27"/>
        <v>24</v>
      </c>
      <c r="Q247" s="93">
        <f t="shared" si="20"/>
        <v>10.02675</v>
      </c>
      <c r="R247" s="125">
        <f t="shared" si="21"/>
        <v>120.321</v>
      </c>
      <c r="S247" s="125">
        <f t="shared" si="22"/>
        <v>240.642</v>
      </c>
      <c r="T247" s="125">
        <f t="shared" si="23"/>
        <v>360.96299999999997</v>
      </c>
      <c r="U247" s="125">
        <f t="shared" si="24"/>
        <v>842.24700000000007</v>
      </c>
    </row>
    <row r="248" spans="1:21" s="42" customFormat="1" ht="15" hidden="1">
      <c r="A248" s="55" t="s">
        <v>954</v>
      </c>
      <c r="B248" s="62">
        <v>349</v>
      </c>
      <c r="C248" s="65">
        <v>1</v>
      </c>
      <c r="D248" s="112" t="s">
        <v>1206</v>
      </c>
      <c r="E248" s="65"/>
      <c r="F248" s="65" t="s">
        <v>1001</v>
      </c>
      <c r="G248" s="58"/>
      <c r="H248" s="224"/>
      <c r="I248" s="230"/>
      <c r="K248" s="93"/>
      <c r="L248" s="224"/>
      <c r="M248" s="71" t="s">
        <v>1879</v>
      </c>
      <c r="N248" s="170">
        <v>10</v>
      </c>
      <c r="O248" s="93">
        <v>12</v>
      </c>
      <c r="P248" s="93">
        <f t="shared" si="27"/>
        <v>24</v>
      </c>
      <c r="Q248" s="93">
        <f t="shared" si="20"/>
        <v>0</v>
      </c>
      <c r="R248" s="125">
        <f t="shared" si="21"/>
        <v>0</v>
      </c>
      <c r="S248" s="125">
        <f t="shared" si="22"/>
        <v>0</v>
      </c>
      <c r="T248" s="125">
        <f t="shared" si="23"/>
        <v>0</v>
      </c>
      <c r="U248" s="125">
        <f t="shared" si="24"/>
        <v>0</v>
      </c>
    </row>
    <row r="249" spans="1:21" s="42" customFormat="1" ht="15" hidden="1">
      <c r="A249" s="62" t="s">
        <v>954</v>
      </c>
      <c r="B249" s="62">
        <v>350</v>
      </c>
      <c r="C249" s="65">
        <v>1</v>
      </c>
      <c r="D249" s="112" t="s">
        <v>1206</v>
      </c>
      <c r="E249" s="65"/>
      <c r="F249" s="65" t="s">
        <v>1001</v>
      </c>
      <c r="G249" s="58"/>
      <c r="H249" s="224"/>
      <c r="I249" s="230"/>
      <c r="K249" s="93"/>
      <c r="L249" s="224"/>
      <c r="M249" s="71" t="s">
        <v>1879</v>
      </c>
      <c r="N249" s="170">
        <v>10</v>
      </c>
      <c r="O249" s="93">
        <v>12</v>
      </c>
      <c r="P249" s="93">
        <f t="shared" si="27"/>
        <v>24</v>
      </c>
      <c r="Q249" s="93">
        <f t="shared" si="20"/>
        <v>0</v>
      </c>
      <c r="R249" s="125">
        <f t="shared" si="21"/>
        <v>0</v>
      </c>
      <c r="S249" s="125">
        <f t="shared" si="22"/>
        <v>0</v>
      </c>
      <c r="T249" s="125">
        <f t="shared" si="23"/>
        <v>0</v>
      </c>
      <c r="U249" s="125">
        <f t="shared" si="24"/>
        <v>0</v>
      </c>
    </row>
    <row r="250" spans="1:21" s="42" customFormat="1" ht="15">
      <c r="A250" s="55" t="s">
        <v>954</v>
      </c>
      <c r="B250" s="62">
        <v>351</v>
      </c>
      <c r="C250" s="65">
        <v>1</v>
      </c>
      <c r="D250" s="112" t="s">
        <v>1207</v>
      </c>
      <c r="E250" s="65"/>
      <c r="F250" s="65" t="s">
        <v>1001</v>
      </c>
      <c r="G250" s="58"/>
      <c r="H250" s="224">
        <v>1</v>
      </c>
      <c r="I250" s="230">
        <v>41981</v>
      </c>
      <c r="J250" s="109">
        <v>41981</v>
      </c>
      <c r="K250" s="93">
        <v>22495.18</v>
      </c>
      <c r="L250" s="224" t="s">
        <v>1003</v>
      </c>
      <c r="M250" s="71" t="s">
        <v>1879</v>
      </c>
      <c r="N250" s="170">
        <v>10</v>
      </c>
      <c r="O250" s="93">
        <v>12</v>
      </c>
      <c r="P250" s="93">
        <f t="shared" si="27"/>
        <v>24</v>
      </c>
      <c r="Q250" s="93">
        <f t="shared" si="20"/>
        <v>187.45983333333334</v>
      </c>
      <c r="R250" s="125">
        <f t="shared" si="21"/>
        <v>2249.518</v>
      </c>
      <c r="S250" s="125">
        <f t="shared" si="22"/>
        <v>4499.0360000000001</v>
      </c>
      <c r="T250" s="125">
        <f t="shared" si="23"/>
        <v>6748.5540000000001</v>
      </c>
      <c r="U250" s="125">
        <f t="shared" si="24"/>
        <v>15746.626</v>
      </c>
    </row>
    <row r="251" spans="1:21" s="42" customFormat="1" ht="15" hidden="1">
      <c r="A251" s="55" t="s">
        <v>954</v>
      </c>
      <c r="B251" s="62">
        <v>352</v>
      </c>
      <c r="C251" s="65">
        <v>1</v>
      </c>
      <c r="D251" s="112" t="s">
        <v>1207</v>
      </c>
      <c r="E251" s="65"/>
      <c r="F251" s="65" t="s">
        <v>1001</v>
      </c>
      <c r="G251" s="58"/>
      <c r="H251" s="224"/>
      <c r="I251" s="230"/>
      <c r="K251" s="93"/>
      <c r="L251" s="224"/>
      <c r="M251" s="71" t="s">
        <v>1879</v>
      </c>
      <c r="N251" s="170">
        <v>10</v>
      </c>
      <c r="O251" s="93">
        <v>12</v>
      </c>
      <c r="P251" s="93">
        <f t="shared" si="27"/>
        <v>24</v>
      </c>
      <c r="Q251" s="93">
        <f t="shared" si="20"/>
        <v>0</v>
      </c>
      <c r="R251" s="125">
        <f t="shared" si="21"/>
        <v>0</v>
      </c>
      <c r="S251" s="125">
        <f t="shared" si="22"/>
        <v>0</v>
      </c>
      <c r="T251" s="125">
        <f t="shared" si="23"/>
        <v>0</v>
      </c>
      <c r="U251" s="125">
        <f t="shared" si="24"/>
        <v>0</v>
      </c>
    </row>
    <row r="252" spans="1:21" s="42" customFormat="1" ht="15" hidden="1">
      <c r="A252" s="62" t="s">
        <v>954</v>
      </c>
      <c r="B252" s="62">
        <v>353</v>
      </c>
      <c r="C252" s="65">
        <v>1</v>
      </c>
      <c r="D252" s="112" t="s">
        <v>1207</v>
      </c>
      <c r="E252" s="65"/>
      <c r="F252" s="65" t="s">
        <v>1001</v>
      </c>
      <c r="G252" s="58"/>
      <c r="H252" s="224"/>
      <c r="I252" s="230"/>
      <c r="K252" s="93"/>
      <c r="L252" s="224"/>
      <c r="M252" s="71" t="s">
        <v>1879</v>
      </c>
      <c r="N252" s="170">
        <v>10</v>
      </c>
      <c r="O252" s="93">
        <v>12</v>
      </c>
      <c r="P252" s="93">
        <f t="shared" si="27"/>
        <v>24</v>
      </c>
      <c r="Q252" s="93">
        <f t="shared" si="20"/>
        <v>0</v>
      </c>
      <c r="R252" s="125">
        <f t="shared" si="21"/>
        <v>0</v>
      </c>
      <c r="S252" s="125">
        <f t="shared" si="22"/>
        <v>0</v>
      </c>
      <c r="T252" s="125">
        <f t="shared" si="23"/>
        <v>0</v>
      </c>
      <c r="U252" s="125">
        <f t="shared" si="24"/>
        <v>0</v>
      </c>
    </row>
    <row r="253" spans="1:21" s="42" customFormat="1" ht="15" hidden="1">
      <c r="A253" s="55" t="s">
        <v>954</v>
      </c>
      <c r="B253" s="62">
        <v>354</v>
      </c>
      <c r="C253" s="65">
        <v>1</v>
      </c>
      <c r="D253" s="112" t="s">
        <v>1207</v>
      </c>
      <c r="E253" s="65"/>
      <c r="F253" s="65" t="s">
        <v>1001</v>
      </c>
      <c r="G253" s="58"/>
      <c r="H253" s="224"/>
      <c r="I253" s="230"/>
      <c r="K253" s="93"/>
      <c r="L253" s="224"/>
      <c r="M253" s="71" t="s">
        <v>1879</v>
      </c>
      <c r="N253" s="170">
        <v>10</v>
      </c>
      <c r="O253" s="93">
        <v>12</v>
      </c>
      <c r="P253" s="93">
        <f t="shared" si="27"/>
        <v>24</v>
      </c>
      <c r="Q253" s="93">
        <f t="shared" si="20"/>
        <v>0</v>
      </c>
      <c r="R253" s="125">
        <f t="shared" si="21"/>
        <v>0</v>
      </c>
      <c r="S253" s="125">
        <f t="shared" si="22"/>
        <v>0</v>
      </c>
      <c r="T253" s="125">
        <f t="shared" si="23"/>
        <v>0</v>
      </c>
      <c r="U253" s="125">
        <f t="shared" si="24"/>
        <v>0</v>
      </c>
    </row>
    <row r="254" spans="1:21" s="42" customFormat="1" ht="15">
      <c r="A254" s="55" t="s">
        <v>954</v>
      </c>
      <c r="B254" s="62">
        <v>355</v>
      </c>
      <c r="C254" s="65">
        <v>1</v>
      </c>
      <c r="D254" s="112" t="s">
        <v>1208</v>
      </c>
      <c r="E254" s="65"/>
      <c r="F254" s="65" t="s">
        <v>1001</v>
      </c>
      <c r="G254" s="58"/>
      <c r="H254" s="224">
        <v>1</v>
      </c>
      <c r="I254" s="230">
        <v>41981</v>
      </c>
      <c r="J254" s="109">
        <v>41981</v>
      </c>
      <c r="K254" s="93">
        <v>4229.87</v>
      </c>
      <c r="L254" s="224" t="s">
        <v>1003</v>
      </c>
      <c r="M254" s="71" t="s">
        <v>1879</v>
      </c>
      <c r="N254" s="170">
        <v>10</v>
      </c>
      <c r="O254" s="93">
        <v>12</v>
      </c>
      <c r="P254" s="93">
        <f t="shared" si="27"/>
        <v>24</v>
      </c>
      <c r="Q254" s="93">
        <f t="shared" si="20"/>
        <v>35.248916666666666</v>
      </c>
      <c r="R254" s="125">
        <f t="shared" si="21"/>
        <v>422.98699999999997</v>
      </c>
      <c r="S254" s="125">
        <f t="shared" si="22"/>
        <v>845.97399999999993</v>
      </c>
      <c r="T254" s="125">
        <f t="shared" si="23"/>
        <v>1268.9609999999998</v>
      </c>
      <c r="U254" s="125">
        <f t="shared" si="24"/>
        <v>2960.9090000000001</v>
      </c>
    </row>
    <row r="255" spans="1:21" s="42" customFormat="1" ht="15" hidden="1">
      <c r="A255" s="62" t="s">
        <v>954</v>
      </c>
      <c r="B255" s="62">
        <v>356</v>
      </c>
      <c r="C255" s="65">
        <v>1</v>
      </c>
      <c r="D255" s="112" t="s">
        <v>1208</v>
      </c>
      <c r="E255" s="65"/>
      <c r="F255" s="65" t="s">
        <v>1001</v>
      </c>
      <c r="G255" s="58"/>
      <c r="H255" s="224"/>
      <c r="I255" s="230"/>
      <c r="K255" s="93"/>
      <c r="L255" s="224"/>
      <c r="M255" s="71" t="s">
        <v>1879</v>
      </c>
      <c r="N255" s="170">
        <v>10</v>
      </c>
      <c r="O255" s="93">
        <v>12</v>
      </c>
      <c r="P255" s="93">
        <f t="shared" si="27"/>
        <v>24</v>
      </c>
      <c r="Q255" s="93">
        <f t="shared" si="20"/>
        <v>0</v>
      </c>
      <c r="R255" s="125">
        <f t="shared" si="21"/>
        <v>0</v>
      </c>
      <c r="S255" s="125">
        <f t="shared" si="22"/>
        <v>0</v>
      </c>
      <c r="T255" s="125">
        <f t="shared" si="23"/>
        <v>0</v>
      </c>
      <c r="U255" s="125">
        <f t="shared" si="24"/>
        <v>0</v>
      </c>
    </row>
    <row r="256" spans="1:21" s="42" customFormat="1" ht="15" hidden="1">
      <c r="A256" s="55" t="s">
        <v>954</v>
      </c>
      <c r="B256" s="62">
        <v>357</v>
      </c>
      <c r="C256" s="65">
        <v>1</v>
      </c>
      <c r="D256" s="112" t="s">
        <v>1208</v>
      </c>
      <c r="E256" s="65"/>
      <c r="F256" s="65" t="s">
        <v>1001</v>
      </c>
      <c r="G256" s="58"/>
      <c r="H256" s="224"/>
      <c r="I256" s="230"/>
      <c r="K256" s="93"/>
      <c r="L256" s="224"/>
      <c r="M256" s="71" t="s">
        <v>1879</v>
      </c>
      <c r="N256" s="170">
        <v>10</v>
      </c>
      <c r="O256" s="93">
        <v>12</v>
      </c>
      <c r="P256" s="93">
        <f t="shared" si="27"/>
        <v>24</v>
      </c>
      <c r="Q256" s="93">
        <f t="shared" si="20"/>
        <v>0</v>
      </c>
      <c r="R256" s="125">
        <f t="shared" si="21"/>
        <v>0</v>
      </c>
      <c r="S256" s="125">
        <f t="shared" si="22"/>
        <v>0</v>
      </c>
      <c r="T256" s="125">
        <f t="shared" si="23"/>
        <v>0</v>
      </c>
      <c r="U256" s="125">
        <f t="shared" si="24"/>
        <v>0</v>
      </c>
    </row>
    <row r="257" spans="1:21" s="42" customFormat="1" ht="15" hidden="1">
      <c r="A257" s="55" t="s">
        <v>954</v>
      </c>
      <c r="B257" s="62">
        <v>358</v>
      </c>
      <c r="C257" s="65">
        <v>1</v>
      </c>
      <c r="D257" s="112" t="s">
        <v>1208</v>
      </c>
      <c r="E257" s="65"/>
      <c r="F257" s="65" t="s">
        <v>1001</v>
      </c>
      <c r="G257" s="58"/>
      <c r="H257" s="224"/>
      <c r="I257" s="230"/>
      <c r="K257" s="93"/>
      <c r="L257" s="224"/>
      <c r="M257" s="71" t="s">
        <v>1879</v>
      </c>
      <c r="N257" s="170">
        <v>10</v>
      </c>
      <c r="O257" s="93">
        <v>12</v>
      </c>
      <c r="P257" s="93">
        <f t="shared" si="27"/>
        <v>24</v>
      </c>
      <c r="Q257" s="93">
        <f t="shared" si="20"/>
        <v>0</v>
      </c>
      <c r="R257" s="125">
        <f t="shared" si="21"/>
        <v>0</v>
      </c>
      <c r="S257" s="125">
        <f t="shared" si="22"/>
        <v>0</v>
      </c>
      <c r="T257" s="125">
        <f t="shared" si="23"/>
        <v>0</v>
      </c>
      <c r="U257" s="125">
        <f t="shared" si="24"/>
        <v>0</v>
      </c>
    </row>
    <row r="258" spans="1:21" s="42" customFormat="1" ht="15">
      <c r="A258" s="62" t="s">
        <v>954</v>
      </c>
      <c r="B258" s="62">
        <v>359</v>
      </c>
      <c r="C258" s="65">
        <v>1</v>
      </c>
      <c r="D258" s="112" t="s">
        <v>1209</v>
      </c>
      <c r="E258" s="65"/>
      <c r="F258" s="65" t="s">
        <v>1001</v>
      </c>
      <c r="G258" s="58"/>
      <c r="H258" s="113">
        <v>1</v>
      </c>
      <c r="I258" s="172">
        <v>41981</v>
      </c>
      <c r="J258" s="109">
        <v>41981</v>
      </c>
      <c r="K258" s="115">
        <v>807.41</v>
      </c>
      <c r="L258" s="113" t="s">
        <v>1003</v>
      </c>
      <c r="M258" s="71" t="s">
        <v>1879</v>
      </c>
      <c r="N258" s="170">
        <v>10</v>
      </c>
      <c r="O258" s="93">
        <v>12</v>
      </c>
      <c r="P258" s="93">
        <f t="shared" si="27"/>
        <v>24</v>
      </c>
      <c r="Q258" s="93">
        <f t="shared" si="20"/>
        <v>6.7284166666666669</v>
      </c>
      <c r="R258" s="125">
        <f t="shared" si="21"/>
        <v>80.741</v>
      </c>
      <c r="S258" s="125">
        <f t="shared" si="22"/>
        <v>161.482</v>
      </c>
      <c r="T258" s="125">
        <f t="shared" si="23"/>
        <v>242.22300000000001</v>
      </c>
      <c r="U258" s="125">
        <f t="shared" si="24"/>
        <v>565.1869999999999</v>
      </c>
    </row>
    <row r="259" spans="1:21" s="42" customFormat="1" ht="15">
      <c r="A259" s="55" t="s">
        <v>954</v>
      </c>
      <c r="B259" s="62">
        <v>360</v>
      </c>
      <c r="C259" s="65">
        <v>1</v>
      </c>
      <c r="D259" s="112" t="s">
        <v>1210</v>
      </c>
      <c r="E259" s="65"/>
      <c r="F259" s="65" t="s">
        <v>1001</v>
      </c>
      <c r="G259" s="58"/>
      <c r="H259" s="224">
        <v>1</v>
      </c>
      <c r="I259" s="230">
        <v>41251</v>
      </c>
      <c r="J259" s="109">
        <v>41981</v>
      </c>
      <c r="K259" s="93">
        <v>4960.74</v>
      </c>
      <c r="L259" s="224" t="s">
        <v>1003</v>
      </c>
      <c r="M259" s="71" t="s">
        <v>1879</v>
      </c>
      <c r="N259" s="170">
        <v>10</v>
      </c>
      <c r="O259" s="93">
        <v>12</v>
      </c>
      <c r="P259" s="93">
        <f t="shared" si="27"/>
        <v>24</v>
      </c>
      <c r="Q259" s="93">
        <f t="shared" si="20"/>
        <v>41.339499999999994</v>
      </c>
      <c r="R259" s="125">
        <f t="shared" si="21"/>
        <v>496.07399999999996</v>
      </c>
      <c r="S259" s="125">
        <f t="shared" si="22"/>
        <v>992.14799999999991</v>
      </c>
      <c r="T259" s="125">
        <f t="shared" si="23"/>
        <v>1488.2219999999998</v>
      </c>
      <c r="U259" s="125">
        <f t="shared" si="24"/>
        <v>3472.518</v>
      </c>
    </row>
    <row r="260" spans="1:21" s="42" customFormat="1" ht="15" hidden="1">
      <c r="A260" s="55" t="s">
        <v>954</v>
      </c>
      <c r="B260" s="62">
        <v>361</v>
      </c>
      <c r="C260" s="65">
        <v>1</v>
      </c>
      <c r="D260" s="112" t="s">
        <v>1210</v>
      </c>
      <c r="E260" s="65"/>
      <c r="F260" s="65" t="s">
        <v>1001</v>
      </c>
      <c r="G260" s="58"/>
      <c r="H260" s="224"/>
      <c r="I260" s="230"/>
      <c r="K260" s="93"/>
      <c r="L260" s="224"/>
      <c r="M260" s="71" t="s">
        <v>1879</v>
      </c>
      <c r="N260" s="170">
        <v>10</v>
      </c>
      <c r="O260" s="93">
        <v>12</v>
      </c>
      <c r="P260" s="93"/>
      <c r="Q260" s="93">
        <f t="shared" si="20"/>
        <v>0</v>
      </c>
      <c r="R260" s="125">
        <f t="shared" si="21"/>
        <v>0</v>
      </c>
      <c r="S260" s="125">
        <f t="shared" si="22"/>
        <v>0</v>
      </c>
      <c r="T260" s="125">
        <f t="shared" si="23"/>
        <v>0</v>
      </c>
      <c r="U260" s="125">
        <f t="shared" si="24"/>
        <v>0</v>
      </c>
    </row>
    <row r="261" spans="1:21" s="42" customFormat="1" ht="15">
      <c r="A261" s="62" t="s">
        <v>954</v>
      </c>
      <c r="B261" s="62">
        <v>362</v>
      </c>
      <c r="C261" s="65">
        <v>1</v>
      </c>
      <c r="D261" s="112" t="s">
        <v>1211</v>
      </c>
      <c r="E261" s="65"/>
      <c r="F261" s="65" t="s">
        <v>1001</v>
      </c>
      <c r="G261" s="58"/>
      <c r="H261" s="224">
        <v>1</v>
      </c>
      <c r="I261" s="230">
        <v>41981</v>
      </c>
      <c r="J261" s="109">
        <v>41251</v>
      </c>
      <c r="K261" s="93">
        <v>2192.14</v>
      </c>
      <c r="L261" s="224" t="s">
        <v>1003</v>
      </c>
      <c r="M261" s="71" t="s">
        <v>1879</v>
      </c>
      <c r="N261" s="170">
        <v>10</v>
      </c>
      <c r="O261" s="93">
        <v>12</v>
      </c>
      <c r="P261" s="93">
        <f>12+12+12+12</f>
        <v>48</v>
      </c>
      <c r="Q261" s="93">
        <f t="shared" si="20"/>
        <v>18.267833333333332</v>
      </c>
      <c r="R261" s="125">
        <f t="shared" si="21"/>
        <v>219.214</v>
      </c>
      <c r="S261" s="125">
        <f t="shared" si="22"/>
        <v>876.85599999999999</v>
      </c>
      <c r="T261" s="125">
        <f t="shared" si="23"/>
        <v>1096.07</v>
      </c>
      <c r="U261" s="125">
        <f t="shared" si="24"/>
        <v>1096.07</v>
      </c>
    </row>
    <row r="262" spans="1:21" s="42" customFormat="1" ht="15" hidden="1">
      <c r="A262" s="55" t="s">
        <v>954</v>
      </c>
      <c r="B262" s="62">
        <v>363</v>
      </c>
      <c r="C262" s="65">
        <v>1</v>
      </c>
      <c r="D262" s="112" t="s">
        <v>1211</v>
      </c>
      <c r="E262" s="65"/>
      <c r="F262" s="65" t="s">
        <v>1001</v>
      </c>
      <c r="G262" s="58"/>
      <c r="H262" s="224"/>
      <c r="I262" s="230"/>
      <c r="K262" s="93"/>
      <c r="L262" s="224"/>
      <c r="M262" s="71" t="s">
        <v>1879</v>
      </c>
      <c r="N262" s="170">
        <v>10</v>
      </c>
      <c r="O262" s="93">
        <v>12</v>
      </c>
      <c r="P262" s="93">
        <f t="shared" ref="P262:P265" si="28">12+12+12+12</f>
        <v>48</v>
      </c>
      <c r="Q262" s="93">
        <f t="shared" si="20"/>
        <v>0</v>
      </c>
      <c r="R262" s="125">
        <f t="shared" si="21"/>
        <v>0</v>
      </c>
      <c r="S262" s="125">
        <f t="shared" si="22"/>
        <v>0</v>
      </c>
      <c r="T262" s="125">
        <f t="shared" si="23"/>
        <v>0</v>
      </c>
      <c r="U262" s="125">
        <f t="shared" si="24"/>
        <v>0</v>
      </c>
    </row>
    <row r="263" spans="1:21" s="42" customFormat="1" ht="15" hidden="1">
      <c r="A263" s="55" t="s">
        <v>954</v>
      </c>
      <c r="B263" s="62">
        <v>364</v>
      </c>
      <c r="C263" s="65">
        <v>1</v>
      </c>
      <c r="D263" s="112" t="s">
        <v>1211</v>
      </c>
      <c r="E263" s="65"/>
      <c r="F263" s="65" t="s">
        <v>1001</v>
      </c>
      <c r="G263" s="58"/>
      <c r="H263" s="224"/>
      <c r="I263" s="230"/>
      <c r="K263" s="93"/>
      <c r="L263" s="224"/>
      <c r="M263" s="71" t="s">
        <v>1879</v>
      </c>
      <c r="N263" s="170">
        <v>10</v>
      </c>
      <c r="O263" s="93">
        <v>12</v>
      </c>
      <c r="P263" s="93">
        <f t="shared" si="28"/>
        <v>48</v>
      </c>
      <c r="Q263" s="93">
        <f t="shared" si="20"/>
        <v>0</v>
      </c>
      <c r="R263" s="125">
        <f t="shared" si="21"/>
        <v>0</v>
      </c>
      <c r="S263" s="125">
        <f t="shared" si="22"/>
        <v>0</v>
      </c>
      <c r="T263" s="125">
        <f t="shared" si="23"/>
        <v>0</v>
      </c>
      <c r="U263" s="125">
        <f t="shared" si="24"/>
        <v>0</v>
      </c>
    </row>
    <row r="264" spans="1:21" s="42" customFormat="1" ht="15" hidden="1">
      <c r="A264" s="62" t="s">
        <v>954</v>
      </c>
      <c r="B264" s="62">
        <v>365</v>
      </c>
      <c r="C264" s="65">
        <v>1</v>
      </c>
      <c r="D264" s="112" t="s">
        <v>1211</v>
      </c>
      <c r="E264" s="65"/>
      <c r="F264" s="65" t="s">
        <v>1001</v>
      </c>
      <c r="G264" s="58"/>
      <c r="H264" s="224"/>
      <c r="I264" s="230"/>
      <c r="K264" s="93"/>
      <c r="L264" s="224"/>
      <c r="M264" s="71" t="s">
        <v>1879</v>
      </c>
      <c r="N264" s="170">
        <v>10</v>
      </c>
      <c r="O264" s="93">
        <v>12</v>
      </c>
      <c r="P264" s="93">
        <f t="shared" si="28"/>
        <v>48</v>
      </c>
      <c r="Q264" s="93">
        <f t="shared" si="20"/>
        <v>0</v>
      </c>
      <c r="R264" s="125">
        <f t="shared" si="21"/>
        <v>0</v>
      </c>
      <c r="S264" s="125">
        <f t="shared" si="22"/>
        <v>0</v>
      </c>
      <c r="T264" s="125">
        <f t="shared" si="23"/>
        <v>0</v>
      </c>
      <c r="U264" s="125">
        <f t="shared" si="24"/>
        <v>0</v>
      </c>
    </row>
    <row r="265" spans="1:21" s="42" customFormat="1" ht="15">
      <c r="A265" s="55" t="s">
        <v>954</v>
      </c>
      <c r="B265" s="62">
        <v>366</v>
      </c>
      <c r="C265" s="65">
        <v>1</v>
      </c>
      <c r="D265" s="112" t="s">
        <v>1212</v>
      </c>
      <c r="E265" s="65"/>
      <c r="F265" s="65" t="s">
        <v>1001</v>
      </c>
      <c r="G265" s="58"/>
      <c r="H265" s="224"/>
      <c r="I265" s="230"/>
      <c r="J265" s="109">
        <v>41251</v>
      </c>
      <c r="K265" s="93">
        <v>2148</v>
      </c>
      <c r="L265" s="224"/>
      <c r="M265" s="71" t="s">
        <v>1879</v>
      </c>
      <c r="N265" s="170">
        <v>10</v>
      </c>
      <c r="O265" s="93">
        <v>12</v>
      </c>
      <c r="P265" s="93">
        <f t="shared" si="28"/>
        <v>48</v>
      </c>
      <c r="Q265" s="93">
        <f t="shared" si="20"/>
        <v>17.900000000000002</v>
      </c>
      <c r="R265" s="125">
        <f t="shared" si="21"/>
        <v>214.8</v>
      </c>
      <c r="S265" s="125">
        <f t="shared" si="22"/>
        <v>859.2</v>
      </c>
      <c r="T265" s="125">
        <f t="shared" si="23"/>
        <v>1074</v>
      </c>
      <c r="U265" s="125">
        <f t="shared" si="24"/>
        <v>1074</v>
      </c>
    </row>
    <row r="266" spans="1:21" s="42" customFormat="1" ht="15" hidden="1">
      <c r="A266" s="55" t="s">
        <v>954</v>
      </c>
      <c r="B266" s="62">
        <v>367</v>
      </c>
      <c r="C266" s="65">
        <v>1</v>
      </c>
      <c r="D266" s="112" t="s">
        <v>1212</v>
      </c>
      <c r="E266" s="65"/>
      <c r="F266" s="65" t="s">
        <v>1001</v>
      </c>
      <c r="G266" s="58"/>
      <c r="H266" s="224"/>
      <c r="I266" s="230"/>
      <c r="K266" s="93"/>
      <c r="L266" s="224"/>
      <c r="M266" s="71" t="s">
        <v>1879</v>
      </c>
      <c r="N266" s="170">
        <v>10</v>
      </c>
      <c r="O266" s="93">
        <v>12</v>
      </c>
      <c r="P266" s="93"/>
      <c r="Q266" s="93">
        <f t="shared" si="20"/>
        <v>0</v>
      </c>
      <c r="R266" s="125">
        <f t="shared" si="21"/>
        <v>0</v>
      </c>
      <c r="S266" s="125">
        <f t="shared" si="22"/>
        <v>0</v>
      </c>
      <c r="T266" s="125">
        <f t="shared" si="23"/>
        <v>0</v>
      </c>
      <c r="U266" s="125">
        <f t="shared" si="24"/>
        <v>0</v>
      </c>
    </row>
    <row r="267" spans="1:21" s="42" customFormat="1" ht="15" hidden="1">
      <c r="A267" s="62" t="s">
        <v>954</v>
      </c>
      <c r="B267" s="62">
        <v>368</v>
      </c>
      <c r="C267" s="65">
        <v>1</v>
      </c>
      <c r="D267" s="112" t="s">
        <v>1212</v>
      </c>
      <c r="E267" s="65"/>
      <c r="F267" s="65" t="s">
        <v>1001</v>
      </c>
      <c r="G267" s="58"/>
      <c r="H267" s="224"/>
      <c r="I267" s="230"/>
      <c r="K267" s="93"/>
      <c r="L267" s="224"/>
      <c r="M267" s="71" t="s">
        <v>1879</v>
      </c>
      <c r="N267" s="170">
        <v>10</v>
      </c>
      <c r="O267" s="93">
        <v>12</v>
      </c>
      <c r="P267" s="93"/>
      <c r="Q267" s="93">
        <f t="shared" si="20"/>
        <v>0</v>
      </c>
      <c r="R267" s="125">
        <f t="shared" si="21"/>
        <v>0</v>
      </c>
      <c r="S267" s="125">
        <f t="shared" si="22"/>
        <v>0</v>
      </c>
      <c r="T267" s="125">
        <f t="shared" si="23"/>
        <v>0</v>
      </c>
      <c r="U267" s="125">
        <f t="shared" si="24"/>
        <v>0</v>
      </c>
    </row>
    <row r="268" spans="1:21" s="42" customFormat="1" ht="15" hidden="1">
      <c r="A268" s="55" t="s">
        <v>954</v>
      </c>
      <c r="B268" s="62">
        <v>369</v>
      </c>
      <c r="C268" s="65">
        <v>1</v>
      </c>
      <c r="D268" s="112" t="s">
        <v>1212</v>
      </c>
      <c r="E268" s="65"/>
      <c r="F268" s="65" t="s">
        <v>1001</v>
      </c>
      <c r="G268" s="58"/>
      <c r="H268" s="224"/>
      <c r="I268" s="230"/>
      <c r="K268" s="93"/>
      <c r="L268" s="224"/>
      <c r="M268" s="71" t="s">
        <v>1879</v>
      </c>
      <c r="N268" s="170">
        <v>10</v>
      </c>
      <c r="O268" s="93">
        <v>12</v>
      </c>
      <c r="P268" s="93"/>
      <c r="Q268" s="93">
        <f t="shared" si="20"/>
        <v>0</v>
      </c>
      <c r="R268" s="125">
        <f t="shared" si="21"/>
        <v>0</v>
      </c>
      <c r="S268" s="125">
        <f t="shared" si="22"/>
        <v>0</v>
      </c>
      <c r="T268" s="125">
        <f t="shared" si="23"/>
        <v>0</v>
      </c>
      <c r="U268" s="125">
        <f t="shared" si="24"/>
        <v>0</v>
      </c>
    </row>
    <row r="269" spans="1:21" s="42" customFormat="1" ht="15" hidden="1">
      <c r="A269" s="55" t="s">
        <v>954</v>
      </c>
      <c r="B269" s="62">
        <v>370</v>
      </c>
      <c r="C269" s="65">
        <v>1</v>
      </c>
      <c r="D269" s="112" t="s">
        <v>1212</v>
      </c>
      <c r="E269" s="65"/>
      <c r="F269" s="65" t="s">
        <v>1001</v>
      </c>
      <c r="G269" s="58"/>
      <c r="H269" s="224"/>
      <c r="I269" s="230"/>
      <c r="K269" s="93"/>
      <c r="L269" s="224"/>
      <c r="M269" s="71" t="s">
        <v>1879</v>
      </c>
      <c r="N269" s="170">
        <v>10</v>
      </c>
      <c r="O269" s="93">
        <v>12</v>
      </c>
      <c r="P269" s="93"/>
      <c r="Q269" s="93">
        <f t="shared" si="20"/>
        <v>0</v>
      </c>
      <c r="R269" s="125">
        <f t="shared" si="21"/>
        <v>0</v>
      </c>
      <c r="S269" s="125">
        <f t="shared" si="22"/>
        <v>0</v>
      </c>
      <c r="T269" s="125">
        <f t="shared" si="23"/>
        <v>0</v>
      </c>
      <c r="U269" s="125">
        <f t="shared" si="24"/>
        <v>0</v>
      </c>
    </row>
    <row r="270" spans="1:21" s="42" customFormat="1" ht="15" hidden="1">
      <c r="A270" s="62" t="s">
        <v>954</v>
      </c>
      <c r="B270" s="62">
        <v>371</v>
      </c>
      <c r="C270" s="65">
        <v>1</v>
      </c>
      <c r="D270" s="112" t="s">
        <v>1212</v>
      </c>
      <c r="E270" s="65"/>
      <c r="F270" s="65" t="s">
        <v>1001</v>
      </c>
      <c r="G270" s="58"/>
      <c r="H270" s="224"/>
      <c r="I270" s="230"/>
      <c r="K270" s="93"/>
      <c r="L270" s="224"/>
      <c r="M270" s="71" t="s">
        <v>1879</v>
      </c>
      <c r="N270" s="170">
        <v>10</v>
      </c>
      <c r="O270" s="93">
        <v>12</v>
      </c>
      <c r="P270" s="93"/>
      <c r="Q270" s="93">
        <f t="shared" si="20"/>
        <v>0</v>
      </c>
      <c r="R270" s="125">
        <f t="shared" si="21"/>
        <v>0</v>
      </c>
      <c r="S270" s="125">
        <f t="shared" si="22"/>
        <v>0</v>
      </c>
      <c r="T270" s="125">
        <f t="shared" si="23"/>
        <v>0</v>
      </c>
      <c r="U270" s="125">
        <f t="shared" si="24"/>
        <v>0</v>
      </c>
    </row>
    <row r="271" spans="1:21" s="42" customFormat="1" ht="15" hidden="1">
      <c r="A271" s="62" t="s">
        <v>954</v>
      </c>
      <c r="B271" s="62">
        <v>372</v>
      </c>
      <c r="C271" s="65">
        <v>1</v>
      </c>
      <c r="D271" s="112" t="s">
        <v>1212</v>
      </c>
      <c r="E271" s="65"/>
      <c r="F271" s="65" t="s">
        <v>1001</v>
      </c>
      <c r="G271" s="58"/>
      <c r="H271" s="224"/>
      <c r="I271" s="230"/>
      <c r="K271" s="93"/>
      <c r="L271" s="224"/>
      <c r="M271" s="71" t="s">
        <v>1879</v>
      </c>
      <c r="N271" s="170">
        <v>10</v>
      </c>
      <c r="O271" s="93">
        <v>12</v>
      </c>
      <c r="P271" s="93"/>
      <c r="Q271" s="93">
        <f t="shared" ref="Q271:Q324" si="29">+K271/10/12</f>
        <v>0</v>
      </c>
      <c r="R271" s="125">
        <f t="shared" ref="R271:R324" si="30">+Q271*O271</f>
        <v>0</v>
      </c>
      <c r="S271" s="125">
        <f t="shared" ref="S271:S324" si="31">+Q271*P271</f>
        <v>0</v>
      </c>
      <c r="T271" s="125">
        <f t="shared" ref="T271:T324" si="32">+S271+R271</f>
        <v>0</v>
      </c>
      <c r="U271" s="125">
        <f t="shared" ref="U271:U324" si="33">+K271-T271</f>
        <v>0</v>
      </c>
    </row>
    <row r="272" spans="1:21" s="42" customFormat="1" ht="15" hidden="1">
      <c r="A272" s="55" t="s">
        <v>954</v>
      </c>
      <c r="B272" s="62">
        <v>373</v>
      </c>
      <c r="C272" s="65">
        <v>1</v>
      </c>
      <c r="D272" s="112" t="s">
        <v>1212</v>
      </c>
      <c r="E272" s="65"/>
      <c r="F272" s="65" t="s">
        <v>1001</v>
      </c>
      <c r="G272" s="58"/>
      <c r="H272" s="224"/>
      <c r="I272" s="230"/>
      <c r="K272" s="93"/>
      <c r="L272" s="224"/>
      <c r="M272" s="71" t="s">
        <v>1879</v>
      </c>
      <c r="N272" s="170">
        <v>10</v>
      </c>
      <c r="O272" s="93">
        <v>12</v>
      </c>
      <c r="P272" s="93"/>
      <c r="Q272" s="93">
        <f t="shared" si="29"/>
        <v>0</v>
      </c>
      <c r="R272" s="125">
        <f t="shared" si="30"/>
        <v>0</v>
      </c>
      <c r="S272" s="125">
        <f t="shared" si="31"/>
        <v>0</v>
      </c>
      <c r="T272" s="125">
        <f t="shared" si="32"/>
        <v>0</v>
      </c>
      <c r="U272" s="125">
        <f t="shared" si="33"/>
        <v>0</v>
      </c>
    </row>
    <row r="273" spans="1:21" s="42" customFormat="1" ht="15">
      <c r="A273" s="55" t="s">
        <v>954</v>
      </c>
      <c r="B273" s="62">
        <v>374</v>
      </c>
      <c r="C273" s="65">
        <v>1</v>
      </c>
      <c r="D273" s="112" t="s">
        <v>1213</v>
      </c>
      <c r="E273" s="65"/>
      <c r="F273" s="65" t="s">
        <v>1001</v>
      </c>
      <c r="G273" s="58"/>
      <c r="H273" s="224"/>
      <c r="I273" s="230"/>
      <c r="J273" s="85" t="s">
        <v>1860</v>
      </c>
      <c r="K273" s="93">
        <v>2577.7600000000002</v>
      </c>
      <c r="L273" s="224"/>
      <c r="M273" s="71" t="s">
        <v>1879</v>
      </c>
      <c r="N273" s="170">
        <v>10</v>
      </c>
      <c r="O273" s="93">
        <v>12</v>
      </c>
      <c r="P273" s="93">
        <f>12+12</f>
        <v>24</v>
      </c>
      <c r="Q273" s="93">
        <f t="shared" si="29"/>
        <v>21.481333333333335</v>
      </c>
      <c r="R273" s="125">
        <f t="shared" si="30"/>
        <v>257.77600000000001</v>
      </c>
      <c r="S273" s="125">
        <f t="shared" si="31"/>
        <v>515.55200000000002</v>
      </c>
      <c r="T273" s="125">
        <f t="shared" si="32"/>
        <v>773.32799999999997</v>
      </c>
      <c r="U273" s="125">
        <f t="shared" si="33"/>
        <v>1804.4320000000002</v>
      </c>
    </row>
    <row r="274" spans="1:21" s="42" customFormat="1" ht="15" hidden="1">
      <c r="A274" s="62" t="s">
        <v>954</v>
      </c>
      <c r="B274" s="62">
        <v>375</v>
      </c>
      <c r="C274" s="65">
        <v>1</v>
      </c>
      <c r="D274" s="112" t="s">
        <v>1213</v>
      </c>
      <c r="E274" s="65"/>
      <c r="F274" s="65" t="s">
        <v>1001</v>
      </c>
      <c r="G274" s="58"/>
      <c r="H274" s="224"/>
      <c r="I274" s="230"/>
      <c r="K274" s="93"/>
      <c r="L274" s="224"/>
      <c r="M274" s="71" t="s">
        <v>1879</v>
      </c>
      <c r="N274" s="170">
        <v>10</v>
      </c>
      <c r="O274" s="93">
        <v>12</v>
      </c>
      <c r="P274" s="93">
        <f t="shared" ref="P274:P321" si="34">12+12</f>
        <v>24</v>
      </c>
      <c r="Q274" s="93">
        <f t="shared" si="29"/>
        <v>0</v>
      </c>
      <c r="R274" s="125">
        <f t="shared" si="30"/>
        <v>0</v>
      </c>
      <c r="S274" s="125">
        <f t="shared" si="31"/>
        <v>0</v>
      </c>
      <c r="T274" s="125">
        <f t="shared" si="32"/>
        <v>0</v>
      </c>
      <c r="U274" s="125">
        <f t="shared" si="33"/>
        <v>0</v>
      </c>
    </row>
    <row r="275" spans="1:21" s="42" customFormat="1" ht="15" hidden="1">
      <c r="A275" s="62" t="s">
        <v>954</v>
      </c>
      <c r="B275" s="62">
        <v>376</v>
      </c>
      <c r="C275" s="65">
        <v>1</v>
      </c>
      <c r="D275" s="112" t="s">
        <v>1213</v>
      </c>
      <c r="E275" s="65"/>
      <c r="F275" s="65" t="s">
        <v>1001</v>
      </c>
      <c r="G275" s="58"/>
      <c r="H275" s="224"/>
      <c r="I275" s="230"/>
      <c r="K275" s="93"/>
      <c r="L275" s="224"/>
      <c r="M275" s="71" t="s">
        <v>1879</v>
      </c>
      <c r="N275" s="170">
        <v>10</v>
      </c>
      <c r="O275" s="93">
        <v>12</v>
      </c>
      <c r="P275" s="93">
        <f t="shared" si="34"/>
        <v>24</v>
      </c>
      <c r="Q275" s="93">
        <f t="shared" si="29"/>
        <v>0</v>
      </c>
      <c r="R275" s="125">
        <f t="shared" si="30"/>
        <v>0</v>
      </c>
      <c r="S275" s="125">
        <f t="shared" si="31"/>
        <v>0</v>
      </c>
      <c r="T275" s="125">
        <f t="shared" si="32"/>
        <v>0</v>
      </c>
      <c r="U275" s="125">
        <f t="shared" si="33"/>
        <v>0</v>
      </c>
    </row>
    <row r="276" spans="1:21" s="42" customFormat="1" ht="15" hidden="1">
      <c r="A276" s="55" t="s">
        <v>954</v>
      </c>
      <c r="B276" s="62">
        <v>377</v>
      </c>
      <c r="C276" s="65">
        <v>1</v>
      </c>
      <c r="D276" s="112" t="s">
        <v>1213</v>
      </c>
      <c r="E276" s="65"/>
      <c r="F276" s="65" t="s">
        <v>1001</v>
      </c>
      <c r="G276" s="58"/>
      <c r="H276" s="224"/>
      <c r="I276" s="230"/>
      <c r="K276" s="93"/>
      <c r="L276" s="224"/>
      <c r="M276" s="71" t="s">
        <v>1879</v>
      </c>
      <c r="N276" s="170">
        <v>10</v>
      </c>
      <c r="O276" s="93">
        <v>12</v>
      </c>
      <c r="P276" s="93">
        <f t="shared" si="34"/>
        <v>24</v>
      </c>
      <c r="Q276" s="93">
        <f t="shared" si="29"/>
        <v>0</v>
      </c>
      <c r="R276" s="125">
        <f t="shared" si="30"/>
        <v>0</v>
      </c>
      <c r="S276" s="125">
        <f t="shared" si="31"/>
        <v>0</v>
      </c>
      <c r="T276" s="125">
        <f t="shared" si="32"/>
        <v>0</v>
      </c>
      <c r="U276" s="125">
        <f t="shared" si="33"/>
        <v>0</v>
      </c>
    </row>
    <row r="277" spans="1:21" s="42" customFormat="1" ht="15" hidden="1">
      <c r="A277" s="55" t="s">
        <v>954</v>
      </c>
      <c r="B277" s="62">
        <v>378</v>
      </c>
      <c r="C277" s="65">
        <v>1</v>
      </c>
      <c r="D277" s="112" t="s">
        <v>1213</v>
      </c>
      <c r="E277" s="65"/>
      <c r="F277" s="65" t="s">
        <v>1001</v>
      </c>
      <c r="G277" s="58"/>
      <c r="H277" s="224"/>
      <c r="I277" s="230"/>
      <c r="K277" s="93"/>
      <c r="L277" s="224"/>
      <c r="M277" s="71" t="s">
        <v>1879</v>
      </c>
      <c r="N277" s="170">
        <v>10</v>
      </c>
      <c r="O277" s="93">
        <v>12</v>
      </c>
      <c r="P277" s="93">
        <f t="shared" si="34"/>
        <v>24</v>
      </c>
      <c r="Q277" s="93">
        <f t="shared" si="29"/>
        <v>0</v>
      </c>
      <c r="R277" s="125">
        <f t="shared" si="30"/>
        <v>0</v>
      </c>
      <c r="S277" s="125">
        <f t="shared" si="31"/>
        <v>0</v>
      </c>
      <c r="T277" s="125">
        <f t="shared" si="32"/>
        <v>0</v>
      </c>
      <c r="U277" s="125">
        <f t="shared" si="33"/>
        <v>0</v>
      </c>
    </row>
    <row r="278" spans="1:21" s="42" customFormat="1" ht="15" hidden="1">
      <c r="A278" s="62" t="s">
        <v>954</v>
      </c>
      <c r="B278" s="62">
        <v>379</v>
      </c>
      <c r="C278" s="65">
        <v>1</v>
      </c>
      <c r="D278" s="112" t="s">
        <v>1213</v>
      </c>
      <c r="E278" s="65"/>
      <c r="F278" s="65" t="s">
        <v>1001</v>
      </c>
      <c r="G278" s="58"/>
      <c r="H278" s="224"/>
      <c r="I278" s="230"/>
      <c r="K278" s="93"/>
      <c r="L278" s="224"/>
      <c r="M278" s="71" t="s">
        <v>1879</v>
      </c>
      <c r="N278" s="170">
        <v>10</v>
      </c>
      <c r="O278" s="93">
        <v>12</v>
      </c>
      <c r="P278" s="93">
        <f t="shared" si="34"/>
        <v>24</v>
      </c>
      <c r="Q278" s="93">
        <f t="shared" si="29"/>
        <v>0</v>
      </c>
      <c r="R278" s="125">
        <f t="shared" si="30"/>
        <v>0</v>
      </c>
      <c r="S278" s="125">
        <f t="shared" si="31"/>
        <v>0</v>
      </c>
      <c r="T278" s="125">
        <f t="shared" si="32"/>
        <v>0</v>
      </c>
      <c r="U278" s="125">
        <f t="shared" si="33"/>
        <v>0</v>
      </c>
    </row>
    <row r="279" spans="1:21" s="42" customFormat="1" ht="15" hidden="1">
      <c r="A279" s="62" t="s">
        <v>954</v>
      </c>
      <c r="B279" s="62">
        <v>380</v>
      </c>
      <c r="C279" s="65">
        <v>1</v>
      </c>
      <c r="D279" s="112" t="s">
        <v>1213</v>
      </c>
      <c r="E279" s="65"/>
      <c r="F279" s="65" t="s">
        <v>1001</v>
      </c>
      <c r="G279" s="58"/>
      <c r="H279" s="224"/>
      <c r="I279" s="230"/>
      <c r="K279" s="93"/>
      <c r="L279" s="224"/>
      <c r="M279" s="71" t="s">
        <v>1879</v>
      </c>
      <c r="N279" s="170">
        <v>10</v>
      </c>
      <c r="O279" s="93">
        <v>12</v>
      </c>
      <c r="P279" s="93">
        <f t="shared" si="34"/>
        <v>24</v>
      </c>
      <c r="Q279" s="93">
        <f t="shared" si="29"/>
        <v>0</v>
      </c>
      <c r="R279" s="125">
        <f t="shared" si="30"/>
        <v>0</v>
      </c>
      <c r="S279" s="125">
        <f t="shared" si="31"/>
        <v>0</v>
      </c>
      <c r="T279" s="125">
        <f t="shared" si="32"/>
        <v>0</v>
      </c>
      <c r="U279" s="125">
        <f t="shared" si="33"/>
        <v>0</v>
      </c>
    </row>
    <row r="280" spans="1:21" s="42" customFormat="1" ht="15" hidden="1">
      <c r="A280" s="55" t="s">
        <v>954</v>
      </c>
      <c r="B280" s="62">
        <v>381</v>
      </c>
      <c r="C280" s="65">
        <v>1</v>
      </c>
      <c r="D280" s="112" t="s">
        <v>1213</v>
      </c>
      <c r="E280" s="65"/>
      <c r="F280" s="65" t="s">
        <v>1001</v>
      </c>
      <c r="G280" s="58"/>
      <c r="H280" s="224"/>
      <c r="I280" s="230"/>
      <c r="K280" s="93"/>
      <c r="L280" s="224"/>
      <c r="M280" s="71" t="s">
        <v>1879</v>
      </c>
      <c r="N280" s="170">
        <v>10</v>
      </c>
      <c r="O280" s="93">
        <v>12</v>
      </c>
      <c r="P280" s="93">
        <f t="shared" si="34"/>
        <v>24</v>
      </c>
      <c r="Q280" s="93">
        <f t="shared" si="29"/>
        <v>0</v>
      </c>
      <c r="R280" s="125">
        <f t="shared" si="30"/>
        <v>0</v>
      </c>
      <c r="S280" s="125">
        <f t="shared" si="31"/>
        <v>0</v>
      </c>
      <c r="T280" s="125">
        <f t="shared" si="32"/>
        <v>0</v>
      </c>
      <c r="U280" s="125">
        <f t="shared" si="33"/>
        <v>0</v>
      </c>
    </row>
    <row r="281" spans="1:21" s="42" customFormat="1" ht="15">
      <c r="A281" s="55" t="s">
        <v>954</v>
      </c>
      <c r="B281" s="62">
        <v>382</v>
      </c>
      <c r="C281" s="65">
        <v>1</v>
      </c>
      <c r="D281" s="112" t="s">
        <v>1214</v>
      </c>
      <c r="E281" s="65"/>
      <c r="F281" s="65" t="s">
        <v>1001</v>
      </c>
      <c r="G281" s="58"/>
      <c r="H281" s="224"/>
      <c r="I281" s="230"/>
      <c r="J281" s="109">
        <v>41981</v>
      </c>
      <c r="K281" s="93">
        <v>2195.6</v>
      </c>
      <c r="L281" s="224"/>
      <c r="M281" s="71" t="s">
        <v>1879</v>
      </c>
      <c r="N281" s="170">
        <v>10</v>
      </c>
      <c r="O281" s="93">
        <v>12</v>
      </c>
      <c r="P281" s="93">
        <f t="shared" si="34"/>
        <v>24</v>
      </c>
      <c r="Q281" s="93">
        <f t="shared" si="29"/>
        <v>18.296666666666667</v>
      </c>
      <c r="R281" s="125">
        <f t="shared" si="30"/>
        <v>219.56</v>
      </c>
      <c r="S281" s="125">
        <f t="shared" si="31"/>
        <v>439.12</v>
      </c>
      <c r="T281" s="125">
        <f t="shared" si="32"/>
        <v>658.68000000000006</v>
      </c>
      <c r="U281" s="125">
        <f t="shared" si="33"/>
        <v>1536.9199999999998</v>
      </c>
    </row>
    <row r="282" spans="1:21" s="42" customFormat="1" ht="15" hidden="1">
      <c r="A282" s="62" t="s">
        <v>954</v>
      </c>
      <c r="B282" s="62">
        <v>383</v>
      </c>
      <c r="C282" s="65">
        <v>1</v>
      </c>
      <c r="D282" s="112" t="s">
        <v>1214</v>
      </c>
      <c r="E282" s="65"/>
      <c r="F282" s="65" t="s">
        <v>1001</v>
      </c>
      <c r="G282" s="58"/>
      <c r="H282" s="224"/>
      <c r="I282" s="230"/>
      <c r="K282" s="93"/>
      <c r="L282" s="224"/>
      <c r="M282" s="71" t="s">
        <v>1879</v>
      </c>
      <c r="N282" s="170">
        <v>10</v>
      </c>
      <c r="O282" s="93">
        <v>12</v>
      </c>
      <c r="P282" s="93">
        <f t="shared" si="34"/>
        <v>24</v>
      </c>
      <c r="Q282" s="93">
        <f t="shared" si="29"/>
        <v>0</v>
      </c>
      <c r="R282" s="125">
        <f t="shared" si="30"/>
        <v>0</v>
      </c>
      <c r="S282" s="125">
        <f t="shared" si="31"/>
        <v>0</v>
      </c>
      <c r="T282" s="125">
        <f t="shared" si="32"/>
        <v>0</v>
      </c>
      <c r="U282" s="125">
        <f t="shared" si="33"/>
        <v>0</v>
      </c>
    </row>
    <row r="283" spans="1:21" s="42" customFormat="1" ht="15" hidden="1">
      <c r="A283" s="62" t="s">
        <v>954</v>
      </c>
      <c r="B283" s="62">
        <v>384</v>
      </c>
      <c r="C283" s="65">
        <v>1</v>
      </c>
      <c r="D283" s="112" t="s">
        <v>1214</v>
      </c>
      <c r="E283" s="65"/>
      <c r="F283" s="65" t="s">
        <v>1001</v>
      </c>
      <c r="G283" s="58"/>
      <c r="H283" s="224"/>
      <c r="I283" s="230"/>
      <c r="K283" s="93"/>
      <c r="L283" s="224"/>
      <c r="M283" s="71" t="s">
        <v>1879</v>
      </c>
      <c r="N283" s="170">
        <v>10</v>
      </c>
      <c r="O283" s="93">
        <v>12</v>
      </c>
      <c r="P283" s="93">
        <f t="shared" si="34"/>
        <v>24</v>
      </c>
      <c r="Q283" s="93">
        <f t="shared" si="29"/>
        <v>0</v>
      </c>
      <c r="R283" s="125">
        <f t="shared" si="30"/>
        <v>0</v>
      </c>
      <c r="S283" s="125">
        <f t="shared" si="31"/>
        <v>0</v>
      </c>
      <c r="T283" s="125">
        <f t="shared" si="32"/>
        <v>0</v>
      </c>
      <c r="U283" s="125">
        <f t="shared" si="33"/>
        <v>0</v>
      </c>
    </row>
    <row r="284" spans="1:21" s="42" customFormat="1" ht="15" hidden="1">
      <c r="A284" s="55" t="s">
        <v>954</v>
      </c>
      <c r="B284" s="62">
        <v>385</v>
      </c>
      <c r="C284" s="65">
        <v>1</v>
      </c>
      <c r="D284" s="112" t="s">
        <v>1214</v>
      </c>
      <c r="E284" s="65"/>
      <c r="F284" s="65" t="s">
        <v>1001</v>
      </c>
      <c r="G284" s="58"/>
      <c r="H284" s="224"/>
      <c r="I284" s="230"/>
      <c r="K284" s="93"/>
      <c r="L284" s="224"/>
      <c r="M284" s="71" t="s">
        <v>1879</v>
      </c>
      <c r="N284" s="170">
        <v>10</v>
      </c>
      <c r="O284" s="93">
        <v>12</v>
      </c>
      <c r="P284" s="93">
        <f t="shared" si="34"/>
        <v>24</v>
      </c>
      <c r="Q284" s="93">
        <f t="shared" si="29"/>
        <v>0</v>
      </c>
      <c r="R284" s="125">
        <f t="shared" si="30"/>
        <v>0</v>
      </c>
      <c r="S284" s="125">
        <f t="shared" si="31"/>
        <v>0</v>
      </c>
      <c r="T284" s="125">
        <f t="shared" si="32"/>
        <v>0</v>
      </c>
      <c r="U284" s="125">
        <f t="shared" si="33"/>
        <v>0</v>
      </c>
    </row>
    <row r="285" spans="1:21" s="42" customFormat="1" ht="15" hidden="1">
      <c r="A285" s="55" t="s">
        <v>954</v>
      </c>
      <c r="B285" s="62">
        <v>386</v>
      </c>
      <c r="C285" s="65">
        <v>1</v>
      </c>
      <c r="D285" s="112" t="s">
        <v>1214</v>
      </c>
      <c r="E285" s="65"/>
      <c r="F285" s="65" t="s">
        <v>1001</v>
      </c>
      <c r="G285" s="58"/>
      <c r="H285" s="224"/>
      <c r="I285" s="230"/>
      <c r="K285" s="93"/>
      <c r="L285" s="224"/>
      <c r="M285" s="71" t="s">
        <v>1879</v>
      </c>
      <c r="N285" s="170">
        <v>10</v>
      </c>
      <c r="O285" s="93">
        <v>12</v>
      </c>
      <c r="P285" s="93">
        <f t="shared" si="34"/>
        <v>24</v>
      </c>
      <c r="Q285" s="93">
        <f t="shared" si="29"/>
        <v>0</v>
      </c>
      <c r="R285" s="125">
        <f t="shared" si="30"/>
        <v>0</v>
      </c>
      <c r="S285" s="125">
        <f t="shared" si="31"/>
        <v>0</v>
      </c>
      <c r="T285" s="125">
        <f t="shared" si="32"/>
        <v>0</v>
      </c>
      <c r="U285" s="125">
        <f t="shared" si="33"/>
        <v>0</v>
      </c>
    </row>
    <row r="286" spans="1:21" s="42" customFormat="1" ht="15" hidden="1">
      <c r="A286" s="62" t="s">
        <v>954</v>
      </c>
      <c r="B286" s="62">
        <v>387</v>
      </c>
      <c r="C286" s="65">
        <v>1</v>
      </c>
      <c r="D286" s="112" t="s">
        <v>1214</v>
      </c>
      <c r="E286" s="65"/>
      <c r="F286" s="65" t="s">
        <v>1001</v>
      </c>
      <c r="G286" s="58"/>
      <c r="H286" s="224"/>
      <c r="I286" s="230"/>
      <c r="K286" s="93"/>
      <c r="L286" s="224"/>
      <c r="M286" s="71" t="s">
        <v>1879</v>
      </c>
      <c r="N286" s="170">
        <v>10</v>
      </c>
      <c r="O286" s="93">
        <v>12</v>
      </c>
      <c r="P286" s="93">
        <f t="shared" si="34"/>
        <v>24</v>
      </c>
      <c r="Q286" s="93">
        <f t="shared" si="29"/>
        <v>0</v>
      </c>
      <c r="R286" s="125">
        <f t="shared" si="30"/>
        <v>0</v>
      </c>
      <c r="S286" s="125">
        <f t="shared" si="31"/>
        <v>0</v>
      </c>
      <c r="T286" s="125">
        <f t="shared" si="32"/>
        <v>0</v>
      </c>
      <c r="U286" s="125">
        <f t="shared" si="33"/>
        <v>0</v>
      </c>
    </row>
    <row r="287" spans="1:21" s="42" customFormat="1" ht="15" hidden="1">
      <c r="A287" s="62" t="s">
        <v>954</v>
      </c>
      <c r="B287" s="62">
        <v>388</v>
      </c>
      <c r="C287" s="65">
        <v>1</v>
      </c>
      <c r="D287" s="112" t="s">
        <v>1214</v>
      </c>
      <c r="E287" s="65"/>
      <c r="F287" s="65" t="s">
        <v>1001</v>
      </c>
      <c r="G287" s="58"/>
      <c r="H287" s="224"/>
      <c r="I287" s="230"/>
      <c r="K287" s="93"/>
      <c r="L287" s="224"/>
      <c r="M287" s="71" t="s">
        <v>1879</v>
      </c>
      <c r="N287" s="170">
        <v>10</v>
      </c>
      <c r="O287" s="93">
        <v>12</v>
      </c>
      <c r="P287" s="93">
        <f t="shared" si="34"/>
        <v>24</v>
      </c>
      <c r="Q287" s="93">
        <f t="shared" si="29"/>
        <v>0</v>
      </c>
      <c r="R287" s="125">
        <f t="shared" si="30"/>
        <v>0</v>
      </c>
      <c r="S287" s="125">
        <f t="shared" si="31"/>
        <v>0</v>
      </c>
      <c r="T287" s="125">
        <f t="shared" si="32"/>
        <v>0</v>
      </c>
      <c r="U287" s="125">
        <f t="shared" si="33"/>
        <v>0</v>
      </c>
    </row>
    <row r="288" spans="1:21" s="42" customFormat="1" ht="15" hidden="1">
      <c r="A288" s="55" t="s">
        <v>954</v>
      </c>
      <c r="B288" s="62">
        <v>389</v>
      </c>
      <c r="C288" s="65">
        <v>1</v>
      </c>
      <c r="D288" s="112" t="s">
        <v>1214</v>
      </c>
      <c r="E288" s="65"/>
      <c r="F288" s="65" t="s">
        <v>1001</v>
      </c>
      <c r="G288" s="58"/>
      <c r="H288" s="224"/>
      <c r="I288" s="230"/>
      <c r="K288" s="93"/>
      <c r="L288" s="224"/>
      <c r="M288" s="71" t="s">
        <v>1879</v>
      </c>
      <c r="N288" s="170">
        <v>10</v>
      </c>
      <c r="O288" s="93">
        <v>12</v>
      </c>
      <c r="P288" s="93">
        <f t="shared" si="34"/>
        <v>24</v>
      </c>
      <c r="Q288" s="93">
        <f t="shared" si="29"/>
        <v>0</v>
      </c>
      <c r="R288" s="125">
        <f t="shared" si="30"/>
        <v>0</v>
      </c>
      <c r="S288" s="125">
        <f t="shared" si="31"/>
        <v>0</v>
      </c>
      <c r="T288" s="125">
        <f t="shared" si="32"/>
        <v>0</v>
      </c>
      <c r="U288" s="125">
        <f t="shared" si="33"/>
        <v>0</v>
      </c>
    </row>
    <row r="289" spans="1:21" s="42" customFormat="1" ht="15">
      <c r="A289" s="55" t="s">
        <v>954</v>
      </c>
      <c r="B289" s="62">
        <v>390</v>
      </c>
      <c r="C289" s="65">
        <v>1</v>
      </c>
      <c r="D289" s="112" t="s">
        <v>1215</v>
      </c>
      <c r="E289" s="65"/>
      <c r="F289" s="65" t="s">
        <v>1001</v>
      </c>
      <c r="G289" s="58"/>
      <c r="H289" s="224"/>
      <c r="I289" s="230"/>
      <c r="J289" s="109">
        <v>41981</v>
      </c>
      <c r="K289" s="93">
        <v>2154.1999999999998</v>
      </c>
      <c r="L289" s="224"/>
      <c r="M289" s="71" t="s">
        <v>1879</v>
      </c>
      <c r="N289" s="170">
        <v>10</v>
      </c>
      <c r="O289" s="93">
        <v>12</v>
      </c>
      <c r="P289" s="93">
        <f t="shared" si="34"/>
        <v>24</v>
      </c>
      <c r="Q289" s="93">
        <f t="shared" si="29"/>
        <v>17.951666666666664</v>
      </c>
      <c r="R289" s="125">
        <f t="shared" si="30"/>
        <v>215.41999999999996</v>
      </c>
      <c r="S289" s="125">
        <f t="shared" si="31"/>
        <v>430.83999999999992</v>
      </c>
      <c r="T289" s="125">
        <f t="shared" si="32"/>
        <v>646.25999999999988</v>
      </c>
      <c r="U289" s="125">
        <f t="shared" si="33"/>
        <v>1507.94</v>
      </c>
    </row>
    <row r="290" spans="1:21" s="42" customFormat="1" ht="15" hidden="1">
      <c r="A290" s="62" t="s">
        <v>954</v>
      </c>
      <c r="B290" s="62">
        <v>391</v>
      </c>
      <c r="C290" s="65">
        <v>1</v>
      </c>
      <c r="D290" s="112" t="s">
        <v>1215</v>
      </c>
      <c r="E290" s="65"/>
      <c r="F290" s="65" t="s">
        <v>1001</v>
      </c>
      <c r="G290" s="58"/>
      <c r="H290" s="224"/>
      <c r="I290" s="230"/>
      <c r="K290" s="93"/>
      <c r="L290" s="224"/>
      <c r="M290" s="71" t="s">
        <v>1879</v>
      </c>
      <c r="N290" s="170">
        <v>10</v>
      </c>
      <c r="O290" s="93">
        <v>12</v>
      </c>
      <c r="P290" s="93">
        <f t="shared" si="34"/>
        <v>24</v>
      </c>
      <c r="Q290" s="93">
        <f t="shared" si="29"/>
        <v>0</v>
      </c>
      <c r="R290" s="125">
        <f t="shared" si="30"/>
        <v>0</v>
      </c>
      <c r="S290" s="125">
        <f t="shared" si="31"/>
        <v>0</v>
      </c>
      <c r="T290" s="125">
        <f t="shared" si="32"/>
        <v>0</v>
      </c>
      <c r="U290" s="125">
        <f t="shared" si="33"/>
        <v>0</v>
      </c>
    </row>
    <row r="291" spans="1:21" s="42" customFormat="1" ht="15" hidden="1">
      <c r="A291" s="62" t="s">
        <v>954</v>
      </c>
      <c r="B291" s="62">
        <v>392</v>
      </c>
      <c r="C291" s="65">
        <v>1</v>
      </c>
      <c r="D291" s="112" t="s">
        <v>1215</v>
      </c>
      <c r="E291" s="65"/>
      <c r="F291" s="65" t="s">
        <v>1001</v>
      </c>
      <c r="G291" s="58"/>
      <c r="H291" s="224"/>
      <c r="I291" s="230"/>
      <c r="K291" s="93"/>
      <c r="L291" s="224"/>
      <c r="M291" s="71" t="s">
        <v>1879</v>
      </c>
      <c r="N291" s="170">
        <v>10</v>
      </c>
      <c r="O291" s="93">
        <v>12</v>
      </c>
      <c r="P291" s="93">
        <f t="shared" si="34"/>
        <v>24</v>
      </c>
      <c r="Q291" s="93">
        <f t="shared" si="29"/>
        <v>0</v>
      </c>
      <c r="R291" s="125">
        <f t="shared" si="30"/>
        <v>0</v>
      </c>
      <c r="S291" s="125">
        <f t="shared" si="31"/>
        <v>0</v>
      </c>
      <c r="T291" s="125">
        <f t="shared" si="32"/>
        <v>0</v>
      </c>
      <c r="U291" s="125">
        <f t="shared" si="33"/>
        <v>0</v>
      </c>
    </row>
    <row r="292" spans="1:21" s="42" customFormat="1" ht="15" hidden="1">
      <c r="A292" s="55" t="s">
        <v>954</v>
      </c>
      <c r="B292" s="62">
        <v>393</v>
      </c>
      <c r="C292" s="65">
        <v>1</v>
      </c>
      <c r="D292" s="112" t="s">
        <v>1215</v>
      </c>
      <c r="E292" s="65"/>
      <c r="F292" s="65" t="s">
        <v>1001</v>
      </c>
      <c r="G292" s="58"/>
      <c r="H292" s="224"/>
      <c r="I292" s="230"/>
      <c r="K292" s="93"/>
      <c r="L292" s="224"/>
      <c r="M292" s="71" t="s">
        <v>1879</v>
      </c>
      <c r="N292" s="170">
        <v>10</v>
      </c>
      <c r="O292" s="93">
        <v>12</v>
      </c>
      <c r="P292" s="93">
        <f t="shared" si="34"/>
        <v>24</v>
      </c>
      <c r="Q292" s="93">
        <f t="shared" si="29"/>
        <v>0</v>
      </c>
      <c r="R292" s="125">
        <f t="shared" si="30"/>
        <v>0</v>
      </c>
      <c r="S292" s="125">
        <f t="shared" si="31"/>
        <v>0</v>
      </c>
      <c r="T292" s="125">
        <f t="shared" si="32"/>
        <v>0</v>
      </c>
      <c r="U292" s="125">
        <f t="shared" si="33"/>
        <v>0</v>
      </c>
    </row>
    <row r="293" spans="1:21" s="42" customFormat="1" ht="15">
      <c r="A293" s="55" t="s">
        <v>954</v>
      </c>
      <c r="B293" s="62">
        <v>394</v>
      </c>
      <c r="C293" s="65">
        <v>1</v>
      </c>
      <c r="D293" s="112" t="s">
        <v>1216</v>
      </c>
      <c r="E293" s="65"/>
      <c r="F293" s="65" t="s">
        <v>1001</v>
      </c>
      <c r="G293" s="58"/>
      <c r="H293" s="224"/>
      <c r="I293" s="230"/>
      <c r="J293" s="109">
        <v>41981</v>
      </c>
      <c r="K293" s="93">
        <v>1881</v>
      </c>
      <c r="L293" s="224"/>
      <c r="M293" s="71" t="s">
        <v>1879</v>
      </c>
      <c r="N293" s="170">
        <v>10</v>
      </c>
      <c r="O293" s="93">
        <v>12</v>
      </c>
      <c r="P293" s="93">
        <f t="shared" si="34"/>
        <v>24</v>
      </c>
      <c r="Q293" s="93">
        <f t="shared" si="29"/>
        <v>15.674999999999999</v>
      </c>
      <c r="R293" s="125">
        <f t="shared" si="30"/>
        <v>188.1</v>
      </c>
      <c r="S293" s="125">
        <f t="shared" si="31"/>
        <v>376.2</v>
      </c>
      <c r="T293" s="125">
        <f t="shared" si="32"/>
        <v>564.29999999999995</v>
      </c>
      <c r="U293" s="125">
        <f t="shared" si="33"/>
        <v>1316.7</v>
      </c>
    </row>
    <row r="294" spans="1:21" s="42" customFormat="1" ht="15" hidden="1">
      <c r="A294" s="62" t="s">
        <v>954</v>
      </c>
      <c r="B294" s="62">
        <v>395</v>
      </c>
      <c r="C294" s="65">
        <v>1</v>
      </c>
      <c r="D294" s="112" t="s">
        <v>1216</v>
      </c>
      <c r="E294" s="65"/>
      <c r="F294" s="65" t="s">
        <v>1001</v>
      </c>
      <c r="G294" s="58"/>
      <c r="H294" s="224"/>
      <c r="I294" s="230"/>
      <c r="K294" s="93"/>
      <c r="L294" s="224"/>
      <c r="M294" s="71" t="s">
        <v>1879</v>
      </c>
      <c r="N294" s="170">
        <v>10</v>
      </c>
      <c r="O294" s="93">
        <v>12</v>
      </c>
      <c r="P294" s="93">
        <f t="shared" si="34"/>
        <v>24</v>
      </c>
      <c r="Q294" s="93">
        <f t="shared" si="29"/>
        <v>0</v>
      </c>
      <c r="R294" s="125">
        <f t="shared" si="30"/>
        <v>0</v>
      </c>
      <c r="S294" s="125">
        <f t="shared" si="31"/>
        <v>0</v>
      </c>
      <c r="T294" s="125">
        <f t="shared" si="32"/>
        <v>0</v>
      </c>
      <c r="U294" s="125">
        <f t="shared" si="33"/>
        <v>0</v>
      </c>
    </row>
    <row r="295" spans="1:21" s="42" customFormat="1" ht="15" hidden="1">
      <c r="A295" s="62" t="s">
        <v>954</v>
      </c>
      <c r="B295" s="62">
        <v>396</v>
      </c>
      <c r="C295" s="65">
        <v>1</v>
      </c>
      <c r="D295" s="112" t="s">
        <v>1216</v>
      </c>
      <c r="E295" s="65"/>
      <c r="F295" s="65" t="s">
        <v>1001</v>
      </c>
      <c r="G295" s="58"/>
      <c r="H295" s="224"/>
      <c r="I295" s="230"/>
      <c r="K295" s="93"/>
      <c r="L295" s="224"/>
      <c r="M295" s="71" t="s">
        <v>1879</v>
      </c>
      <c r="N295" s="170">
        <v>10</v>
      </c>
      <c r="O295" s="93">
        <v>12</v>
      </c>
      <c r="P295" s="93">
        <f t="shared" si="34"/>
        <v>24</v>
      </c>
      <c r="Q295" s="93">
        <f t="shared" si="29"/>
        <v>0</v>
      </c>
      <c r="R295" s="125">
        <f t="shared" si="30"/>
        <v>0</v>
      </c>
      <c r="S295" s="125">
        <f t="shared" si="31"/>
        <v>0</v>
      </c>
      <c r="T295" s="125">
        <f t="shared" si="32"/>
        <v>0</v>
      </c>
      <c r="U295" s="125">
        <f t="shared" si="33"/>
        <v>0</v>
      </c>
    </row>
    <row r="296" spans="1:21" s="42" customFormat="1" ht="15" hidden="1">
      <c r="A296" s="55" t="s">
        <v>954</v>
      </c>
      <c r="B296" s="62">
        <v>397</v>
      </c>
      <c r="C296" s="65">
        <v>1</v>
      </c>
      <c r="D296" s="112" t="s">
        <v>1216</v>
      </c>
      <c r="E296" s="65"/>
      <c r="F296" s="65" t="s">
        <v>1001</v>
      </c>
      <c r="G296" s="58"/>
      <c r="H296" s="224"/>
      <c r="I296" s="230"/>
      <c r="K296" s="93"/>
      <c r="L296" s="224"/>
      <c r="M296" s="71" t="s">
        <v>1879</v>
      </c>
      <c r="N296" s="170">
        <v>10</v>
      </c>
      <c r="O296" s="93">
        <v>12</v>
      </c>
      <c r="P296" s="93">
        <f t="shared" si="34"/>
        <v>24</v>
      </c>
      <c r="Q296" s="93">
        <f t="shared" si="29"/>
        <v>0</v>
      </c>
      <c r="R296" s="125">
        <f t="shared" si="30"/>
        <v>0</v>
      </c>
      <c r="S296" s="125">
        <f t="shared" si="31"/>
        <v>0</v>
      </c>
      <c r="T296" s="125">
        <f t="shared" si="32"/>
        <v>0</v>
      </c>
      <c r="U296" s="125">
        <f t="shared" si="33"/>
        <v>0</v>
      </c>
    </row>
    <row r="297" spans="1:21" s="42" customFormat="1" ht="15">
      <c r="A297" s="55" t="s">
        <v>954</v>
      </c>
      <c r="B297" s="62">
        <v>398</v>
      </c>
      <c r="C297" s="65">
        <v>1</v>
      </c>
      <c r="D297" s="112" t="s">
        <v>1217</v>
      </c>
      <c r="E297" s="65"/>
      <c r="F297" s="65" t="s">
        <v>1001</v>
      </c>
      <c r="G297" s="58"/>
      <c r="H297" s="224"/>
      <c r="I297" s="230"/>
      <c r="J297" s="109">
        <v>41981</v>
      </c>
      <c r="K297" s="64">
        <v>2607.75</v>
      </c>
      <c r="L297" s="224"/>
      <c r="M297" s="71" t="s">
        <v>1879</v>
      </c>
      <c r="N297" s="170">
        <v>10</v>
      </c>
      <c r="O297" s="93">
        <v>12</v>
      </c>
      <c r="P297" s="93">
        <f t="shared" si="34"/>
        <v>24</v>
      </c>
      <c r="Q297" s="93">
        <f t="shared" si="29"/>
        <v>21.731249999999999</v>
      </c>
      <c r="R297" s="125">
        <f t="shared" si="30"/>
        <v>260.77499999999998</v>
      </c>
      <c r="S297" s="125">
        <f t="shared" si="31"/>
        <v>521.54999999999995</v>
      </c>
      <c r="T297" s="125">
        <f t="shared" si="32"/>
        <v>782.32499999999993</v>
      </c>
      <c r="U297" s="125">
        <f t="shared" si="33"/>
        <v>1825.4250000000002</v>
      </c>
    </row>
    <row r="298" spans="1:21" s="42" customFormat="1" ht="15">
      <c r="A298" s="62" t="s">
        <v>954</v>
      </c>
      <c r="B298" s="62">
        <v>399</v>
      </c>
      <c r="C298" s="65">
        <v>1</v>
      </c>
      <c r="D298" s="112" t="s">
        <v>1218</v>
      </c>
      <c r="E298" s="65"/>
      <c r="F298" s="65" t="s">
        <v>1001</v>
      </c>
      <c r="G298" s="58"/>
      <c r="H298" s="224"/>
      <c r="I298" s="230"/>
      <c r="J298" s="109">
        <v>41981</v>
      </c>
      <c r="K298" s="64">
        <v>3150</v>
      </c>
      <c r="L298" s="224"/>
      <c r="M298" s="71" t="s">
        <v>1879</v>
      </c>
      <c r="N298" s="170">
        <v>10</v>
      </c>
      <c r="O298" s="93">
        <v>12</v>
      </c>
      <c r="P298" s="93">
        <f t="shared" si="34"/>
        <v>24</v>
      </c>
      <c r="Q298" s="93">
        <f t="shared" si="29"/>
        <v>26.25</v>
      </c>
      <c r="R298" s="125">
        <f t="shared" si="30"/>
        <v>315</v>
      </c>
      <c r="S298" s="125">
        <f t="shared" si="31"/>
        <v>630</v>
      </c>
      <c r="T298" s="125">
        <f t="shared" si="32"/>
        <v>945</v>
      </c>
      <c r="U298" s="125">
        <f t="shared" si="33"/>
        <v>2205</v>
      </c>
    </row>
    <row r="299" spans="1:21" s="42" customFormat="1" ht="15">
      <c r="A299" s="62" t="s">
        <v>954</v>
      </c>
      <c r="B299" s="62">
        <v>400</v>
      </c>
      <c r="C299" s="65">
        <v>1</v>
      </c>
      <c r="D299" s="112" t="s">
        <v>1219</v>
      </c>
      <c r="E299" s="65"/>
      <c r="F299" s="65" t="s">
        <v>1001</v>
      </c>
      <c r="G299" s="58"/>
      <c r="H299" s="224"/>
      <c r="I299" s="230"/>
      <c r="J299" s="109">
        <v>41981</v>
      </c>
      <c r="K299" s="93">
        <v>5167.5</v>
      </c>
      <c r="L299" s="224"/>
      <c r="M299" s="71" t="s">
        <v>1879</v>
      </c>
      <c r="N299" s="170">
        <v>10</v>
      </c>
      <c r="O299" s="93">
        <v>12</v>
      </c>
      <c r="P299" s="93">
        <f t="shared" si="34"/>
        <v>24</v>
      </c>
      <c r="Q299" s="93">
        <f t="shared" si="29"/>
        <v>43.0625</v>
      </c>
      <c r="R299" s="125">
        <f t="shared" si="30"/>
        <v>516.75</v>
      </c>
      <c r="S299" s="125">
        <f t="shared" si="31"/>
        <v>1033.5</v>
      </c>
      <c r="T299" s="125">
        <f t="shared" si="32"/>
        <v>1550.25</v>
      </c>
      <c r="U299" s="125">
        <f t="shared" si="33"/>
        <v>3617.25</v>
      </c>
    </row>
    <row r="300" spans="1:21" s="42" customFormat="1" ht="15" hidden="1">
      <c r="A300" s="55" t="s">
        <v>954</v>
      </c>
      <c r="B300" s="62">
        <v>401</v>
      </c>
      <c r="C300" s="65">
        <v>1</v>
      </c>
      <c r="D300" s="112" t="s">
        <v>1219</v>
      </c>
      <c r="E300" s="65"/>
      <c r="F300" s="65" t="s">
        <v>1001</v>
      </c>
      <c r="G300" s="58"/>
      <c r="H300" s="224"/>
      <c r="I300" s="230"/>
      <c r="K300" s="93"/>
      <c r="L300" s="224"/>
      <c r="M300" s="71" t="s">
        <v>1879</v>
      </c>
      <c r="N300" s="170">
        <v>10</v>
      </c>
      <c r="O300" s="93">
        <v>12</v>
      </c>
      <c r="P300" s="93">
        <f t="shared" si="34"/>
        <v>24</v>
      </c>
      <c r="Q300" s="93">
        <f t="shared" si="29"/>
        <v>0</v>
      </c>
      <c r="R300" s="125">
        <f t="shared" si="30"/>
        <v>0</v>
      </c>
      <c r="S300" s="125">
        <f t="shared" si="31"/>
        <v>0</v>
      </c>
      <c r="T300" s="125">
        <f t="shared" si="32"/>
        <v>0</v>
      </c>
      <c r="U300" s="125">
        <f t="shared" si="33"/>
        <v>0</v>
      </c>
    </row>
    <row r="301" spans="1:21" s="42" customFormat="1" ht="15">
      <c r="A301" s="55" t="s">
        <v>954</v>
      </c>
      <c r="B301" s="62">
        <v>402</v>
      </c>
      <c r="C301" s="65">
        <v>1</v>
      </c>
      <c r="D301" s="112" t="s">
        <v>1220</v>
      </c>
      <c r="E301" s="65"/>
      <c r="F301" s="65" t="s">
        <v>1001</v>
      </c>
      <c r="G301" s="58"/>
      <c r="H301" s="224"/>
      <c r="I301" s="230"/>
      <c r="J301" s="109">
        <v>41981</v>
      </c>
      <c r="K301" s="64">
        <v>2365.5</v>
      </c>
      <c r="L301" s="224"/>
      <c r="M301" s="71" t="s">
        <v>1879</v>
      </c>
      <c r="N301" s="170">
        <v>10</v>
      </c>
      <c r="O301" s="93">
        <v>12</v>
      </c>
      <c r="P301" s="93">
        <f t="shared" si="34"/>
        <v>24</v>
      </c>
      <c r="Q301" s="93">
        <f t="shared" si="29"/>
        <v>19.712500000000002</v>
      </c>
      <c r="R301" s="125">
        <f t="shared" si="30"/>
        <v>236.55</v>
      </c>
      <c r="S301" s="125">
        <f t="shared" si="31"/>
        <v>473.1</v>
      </c>
      <c r="T301" s="125">
        <f t="shared" si="32"/>
        <v>709.65000000000009</v>
      </c>
      <c r="U301" s="125">
        <f t="shared" si="33"/>
        <v>1655.85</v>
      </c>
    </row>
    <row r="302" spans="1:21" s="42" customFormat="1" ht="15">
      <c r="A302" s="62" t="s">
        <v>954</v>
      </c>
      <c r="B302" s="62">
        <v>403</v>
      </c>
      <c r="C302" s="65">
        <v>1</v>
      </c>
      <c r="D302" s="112" t="s">
        <v>1221</v>
      </c>
      <c r="E302" s="65"/>
      <c r="F302" s="65" t="s">
        <v>963</v>
      </c>
      <c r="G302" s="58"/>
      <c r="H302" s="65">
        <v>6</v>
      </c>
      <c r="I302" s="172">
        <v>41992</v>
      </c>
      <c r="J302" s="172">
        <v>41992</v>
      </c>
      <c r="K302" s="173">
        <v>1075134.3999999999</v>
      </c>
      <c r="L302" s="113" t="s">
        <v>1222</v>
      </c>
      <c r="M302" s="71" t="s">
        <v>1879</v>
      </c>
      <c r="N302" s="170">
        <v>10</v>
      </c>
      <c r="O302" s="93">
        <v>12</v>
      </c>
      <c r="P302" s="93">
        <f t="shared" si="34"/>
        <v>24</v>
      </c>
      <c r="Q302" s="93">
        <f t="shared" si="29"/>
        <v>8959.4533333333329</v>
      </c>
      <c r="R302" s="125">
        <f t="shared" si="30"/>
        <v>107513.44</v>
      </c>
      <c r="S302" s="125">
        <f t="shared" si="31"/>
        <v>215026.88</v>
      </c>
      <c r="T302" s="125">
        <f t="shared" si="32"/>
        <v>322540.32</v>
      </c>
      <c r="U302" s="125">
        <f t="shared" si="33"/>
        <v>752594.07999999984</v>
      </c>
    </row>
    <row r="303" spans="1:21" s="42" customFormat="1" ht="15">
      <c r="A303" s="62" t="s">
        <v>954</v>
      </c>
      <c r="B303" s="62">
        <v>404</v>
      </c>
      <c r="C303" s="65">
        <v>1</v>
      </c>
      <c r="D303" s="112" t="s">
        <v>1223</v>
      </c>
      <c r="E303" s="65"/>
      <c r="F303" s="65" t="s">
        <v>963</v>
      </c>
      <c r="G303" s="58"/>
      <c r="H303" s="224">
        <v>7</v>
      </c>
      <c r="I303" s="230">
        <v>42003</v>
      </c>
      <c r="J303" s="109">
        <v>42003</v>
      </c>
      <c r="K303" s="64">
        <v>22084</v>
      </c>
      <c r="L303" s="224" t="s">
        <v>496</v>
      </c>
      <c r="M303" s="71" t="s">
        <v>1879</v>
      </c>
      <c r="N303" s="170">
        <v>10</v>
      </c>
      <c r="O303" s="93">
        <v>12</v>
      </c>
      <c r="P303" s="93">
        <f t="shared" si="34"/>
        <v>24</v>
      </c>
      <c r="Q303" s="93">
        <f t="shared" si="29"/>
        <v>184.03333333333333</v>
      </c>
      <c r="R303" s="125">
        <f t="shared" si="30"/>
        <v>2208.4</v>
      </c>
      <c r="S303" s="125">
        <f t="shared" si="31"/>
        <v>4416.8</v>
      </c>
      <c r="T303" s="125">
        <f t="shared" si="32"/>
        <v>6625.2000000000007</v>
      </c>
      <c r="U303" s="125">
        <f t="shared" si="33"/>
        <v>15458.8</v>
      </c>
    </row>
    <row r="304" spans="1:21" s="42" customFormat="1" ht="15">
      <c r="A304" s="55" t="s">
        <v>954</v>
      </c>
      <c r="B304" s="62">
        <v>405</v>
      </c>
      <c r="C304" s="65">
        <v>1</v>
      </c>
      <c r="D304" s="112" t="s">
        <v>1224</v>
      </c>
      <c r="E304" s="65"/>
      <c r="F304" s="65" t="s">
        <v>963</v>
      </c>
      <c r="G304" s="58"/>
      <c r="H304" s="224"/>
      <c r="I304" s="230"/>
      <c r="K304" s="93"/>
      <c r="L304" s="224"/>
      <c r="M304" s="71" t="s">
        <v>1879</v>
      </c>
      <c r="N304" s="170">
        <v>10</v>
      </c>
      <c r="O304" s="93">
        <v>12</v>
      </c>
      <c r="P304" s="93">
        <f t="shared" si="34"/>
        <v>24</v>
      </c>
      <c r="Q304" s="93">
        <f t="shared" si="29"/>
        <v>0</v>
      </c>
      <c r="R304" s="125">
        <f t="shared" si="30"/>
        <v>0</v>
      </c>
      <c r="S304" s="125">
        <f t="shared" si="31"/>
        <v>0</v>
      </c>
      <c r="T304" s="125">
        <f t="shared" si="32"/>
        <v>0</v>
      </c>
      <c r="U304" s="125">
        <f t="shared" si="33"/>
        <v>0</v>
      </c>
    </row>
    <row r="305" spans="1:21" s="42" customFormat="1" ht="15">
      <c r="A305" s="55" t="s">
        <v>954</v>
      </c>
      <c r="B305" s="62">
        <v>406</v>
      </c>
      <c r="C305" s="65">
        <v>1</v>
      </c>
      <c r="D305" s="112" t="s">
        <v>1225</v>
      </c>
      <c r="E305" s="65"/>
      <c r="F305" s="65" t="s">
        <v>963</v>
      </c>
      <c r="G305" s="58"/>
      <c r="H305" s="224"/>
      <c r="I305" s="230"/>
      <c r="K305" s="93"/>
      <c r="L305" s="224"/>
      <c r="M305" s="71" t="s">
        <v>1879</v>
      </c>
      <c r="N305" s="170">
        <v>10</v>
      </c>
      <c r="O305" s="93">
        <v>12</v>
      </c>
      <c r="P305" s="93">
        <f t="shared" si="34"/>
        <v>24</v>
      </c>
      <c r="Q305" s="93">
        <f t="shared" si="29"/>
        <v>0</v>
      </c>
      <c r="R305" s="125">
        <f t="shared" si="30"/>
        <v>0</v>
      </c>
      <c r="S305" s="125">
        <f t="shared" si="31"/>
        <v>0</v>
      </c>
      <c r="T305" s="125">
        <f t="shared" si="32"/>
        <v>0</v>
      </c>
      <c r="U305" s="125">
        <f t="shared" si="33"/>
        <v>0</v>
      </c>
    </row>
    <row r="306" spans="1:21" s="42" customFormat="1" ht="15">
      <c r="A306" s="62" t="s">
        <v>954</v>
      </c>
      <c r="B306" s="62">
        <v>407</v>
      </c>
      <c r="C306" s="65">
        <v>1</v>
      </c>
      <c r="D306" s="112" t="s">
        <v>1226</v>
      </c>
      <c r="E306" s="65"/>
      <c r="F306" s="65" t="s">
        <v>963</v>
      </c>
      <c r="G306" s="58"/>
      <c r="H306" s="224"/>
      <c r="I306" s="230"/>
      <c r="K306" s="93"/>
      <c r="L306" s="224"/>
      <c r="M306" s="71" t="s">
        <v>1879</v>
      </c>
      <c r="N306" s="170">
        <v>10</v>
      </c>
      <c r="O306" s="93">
        <v>12</v>
      </c>
      <c r="P306" s="93">
        <f t="shared" si="34"/>
        <v>24</v>
      </c>
      <c r="Q306" s="93">
        <f t="shared" si="29"/>
        <v>0</v>
      </c>
      <c r="R306" s="125">
        <f t="shared" si="30"/>
        <v>0</v>
      </c>
      <c r="S306" s="125">
        <f t="shared" si="31"/>
        <v>0</v>
      </c>
      <c r="T306" s="125">
        <f t="shared" si="32"/>
        <v>0</v>
      </c>
      <c r="U306" s="125">
        <f t="shared" si="33"/>
        <v>0</v>
      </c>
    </row>
    <row r="307" spans="1:21" s="42" customFormat="1" ht="15">
      <c r="A307" s="55" t="s">
        <v>1912</v>
      </c>
      <c r="B307" s="62">
        <v>408</v>
      </c>
      <c r="C307" s="65">
        <v>1</v>
      </c>
      <c r="D307" s="112" t="s">
        <v>1227</v>
      </c>
      <c r="E307" s="65"/>
      <c r="F307" s="65" t="s">
        <v>963</v>
      </c>
      <c r="G307" s="58"/>
      <c r="H307" s="224">
        <v>7</v>
      </c>
      <c r="I307" s="230">
        <v>42003</v>
      </c>
      <c r="J307" s="109">
        <v>42003</v>
      </c>
      <c r="K307" s="93">
        <v>23400</v>
      </c>
      <c r="L307" s="224" t="s">
        <v>496</v>
      </c>
      <c r="M307" s="71" t="s">
        <v>1879</v>
      </c>
      <c r="N307" s="170">
        <v>10</v>
      </c>
      <c r="O307" s="93">
        <v>12</v>
      </c>
      <c r="P307" s="93">
        <f t="shared" si="34"/>
        <v>24</v>
      </c>
      <c r="Q307" s="93">
        <f t="shared" si="29"/>
        <v>195</v>
      </c>
      <c r="R307" s="125">
        <f t="shared" si="30"/>
        <v>2340</v>
      </c>
      <c r="S307" s="125">
        <f t="shared" si="31"/>
        <v>4680</v>
      </c>
      <c r="T307" s="125">
        <f t="shared" si="32"/>
        <v>7020</v>
      </c>
      <c r="U307" s="125">
        <f t="shared" si="33"/>
        <v>16380</v>
      </c>
    </row>
    <row r="308" spans="1:21" s="42" customFormat="1" ht="15" hidden="1">
      <c r="A308" s="55" t="s">
        <v>954</v>
      </c>
      <c r="B308" s="62">
        <v>409</v>
      </c>
      <c r="C308" s="65">
        <v>1</v>
      </c>
      <c r="D308" s="112" t="s">
        <v>1228</v>
      </c>
      <c r="E308" s="65"/>
      <c r="F308" s="65" t="s">
        <v>963</v>
      </c>
      <c r="G308" s="58"/>
      <c r="H308" s="224"/>
      <c r="I308" s="230"/>
      <c r="K308" s="93"/>
      <c r="L308" s="224"/>
      <c r="M308" s="71" t="s">
        <v>1879</v>
      </c>
      <c r="N308" s="170">
        <v>10</v>
      </c>
      <c r="O308" s="93">
        <v>12</v>
      </c>
      <c r="P308" s="93">
        <f t="shared" si="34"/>
        <v>24</v>
      </c>
      <c r="Q308" s="93">
        <f t="shared" si="29"/>
        <v>0</v>
      </c>
      <c r="R308" s="125">
        <f t="shared" si="30"/>
        <v>0</v>
      </c>
      <c r="S308" s="125">
        <f t="shared" si="31"/>
        <v>0</v>
      </c>
      <c r="T308" s="125">
        <f t="shared" si="32"/>
        <v>0</v>
      </c>
      <c r="U308" s="125">
        <f t="shared" si="33"/>
        <v>0</v>
      </c>
    </row>
    <row r="309" spans="1:21" s="42" customFormat="1" ht="15" hidden="1">
      <c r="A309" s="62" t="s">
        <v>954</v>
      </c>
      <c r="B309" s="62">
        <v>410</v>
      </c>
      <c r="C309" s="65">
        <v>1</v>
      </c>
      <c r="D309" s="112" t="s">
        <v>1229</v>
      </c>
      <c r="E309" s="65"/>
      <c r="F309" s="65" t="s">
        <v>963</v>
      </c>
      <c r="G309" s="58"/>
      <c r="H309" s="224"/>
      <c r="I309" s="230"/>
      <c r="K309" s="93"/>
      <c r="L309" s="224"/>
      <c r="M309" s="71" t="s">
        <v>1879</v>
      </c>
      <c r="N309" s="170">
        <v>10</v>
      </c>
      <c r="O309" s="93">
        <v>12</v>
      </c>
      <c r="P309" s="93">
        <f t="shared" si="34"/>
        <v>24</v>
      </c>
      <c r="Q309" s="93">
        <f t="shared" si="29"/>
        <v>0</v>
      </c>
      <c r="R309" s="125">
        <f t="shared" si="30"/>
        <v>0</v>
      </c>
      <c r="S309" s="125">
        <f t="shared" si="31"/>
        <v>0</v>
      </c>
      <c r="T309" s="125">
        <f t="shared" si="32"/>
        <v>0</v>
      </c>
      <c r="U309" s="125">
        <f t="shared" si="33"/>
        <v>0</v>
      </c>
    </row>
    <row r="310" spans="1:21" s="42" customFormat="1" ht="15">
      <c r="A310" s="55" t="s">
        <v>954</v>
      </c>
      <c r="B310" s="62">
        <v>411</v>
      </c>
      <c r="C310" s="65">
        <v>1</v>
      </c>
      <c r="D310" s="112" t="s">
        <v>1230</v>
      </c>
      <c r="E310" s="65"/>
      <c r="F310" s="65" t="s">
        <v>963</v>
      </c>
      <c r="G310" s="58"/>
      <c r="H310" s="224">
        <v>7</v>
      </c>
      <c r="I310" s="230">
        <v>42003</v>
      </c>
      <c r="J310" s="109">
        <v>42003</v>
      </c>
      <c r="K310" s="93">
        <v>20480</v>
      </c>
      <c r="L310" s="224" t="s">
        <v>496</v>
      </c>
      <c r="M310" s="71" t="s">
        <v>1879</v>
      </c>
      <c r="N310" s="170">
        <v>10</v>
      </c>
      <c r="O310" s="93">
        <v>12</v>
      </c>
      <c r="P310" s="93">
        <f t="shared" si="34"/>
        <v>24</v>
      </c>
      <c r="Q310" s="93">
        <f t="shared" si="29"/>
        <v>170.66666666666666</v>
      </c>
      <c r="R310" s="125">
        <f t="shared" si="30"/>
        <v>2048</v>
      </c>
      <c r="S310" s="125">
        <f t="shared" si="31"/>
        <v>4096</v>
      </c>
      <c r="T310" s="125">
        <f t="shared" si="32"/>
        <v>6144</v>
      </c>
      <c r="U310" s="125">
        <f t="shared" si="33"/>
        <v>14336</v>
      </c>
    </row>
    <row r="311" spans="1:21" s="42" customFormat="1" ht="15" hidden="1">
      <c r="A311" s="55" t="s">
        <v>954</v>
      </c>
      <c r="B311" s="62">
        <v>412</v>
      </c>
      <c r="C311" s="65">
        <v>1</v>
      </c>
      <c r="D311" s="112" t="s">
        <v>1231</v>
      </c>
      <c r="E311" s="65"/>
      <c r="F311" s="65" t="s">
        <v>963</v>
      </c>
      <c r="G311" s="58"/>
      <c r="H311" s="224"/>
      <c r="I311" s="230"/>
      <c r="K311" s="93"/>
      <c r="L311" s="224"/>
      <c r="M311" s="71" t="s">
        <v>1879</v>
      </c>
      <c r="N311" s="170">
        <v>10</v>
      </c>
      <c r="O311" s="93">
        <v>12</v>
      </c>
      <c r="P311" s="93">
        <f t="shared" si="34"/>
        <v>24</v>
      </c>
      <c r="Q311" s="93">
        <f t="shared" si="29"/>
        <v>0</v>
      </c>
      <c r="R311" s="125">
        <f t="shared" si="30"/>
        <v>0</v>
      </c>
      <c r="S311" s="125">
        <f t="shared" si="31"/>
        <v>0</v>
      </c>
      <c r="T311" s="125">
        <f t="shared" si="32"/>
        <v>0</v>
      </c>
      <c r="U311" s="125">
        <f t="shared" si="33"/>
        <v>0</v>
      </c>
    </row>
    <row r="312" spans="1:21" s="42" customFormat="1" ht="15">
      <c r="A312" s="62" t="s">
        <v>954</v>
      </c>
      <c r="B312" s="62">
        <v>413</v>
      </c>
      <c r="C312" s="65">
        <v>1</v>
      </c>
      <c r="D312" s="112" t="s">
        <v>1232</v>
      </c>
      <c r="E312" s="65"/>
      <c r="F312" s="65" t="s">
        <v>963</v>
      </c>
      <c r="G312" s="58"/>
      <c r="H312" s="224">
        <v>7</v>
      </c>
      <c r="I312" s="230">
        <v>42003</v>
      </c>
      <c r="J312" s="109">
        <v>42003</v>
      </c>
      <c r="K312" s="93">
        <v>16660</v>
      </c>
      <c r="L312" s="224" t="s">
        <v>496</v>
      </c>
      <c r="M312" s="71" t="s">
        <v>1879</v>
      </c>
      <c r="N312" s="170">
        <v>10</v>
      </c>
      <c r="O312" s="93">
        <v>12</v>
      </c>
      <c r="P312" s="93">
        <f t="shared" si="34"/>
        <v>24</v>
      </c>
      <c r="Q312" s="93">
        <f t="shared" si="29"/>
        <v>138.83333333333334</v>
      </c>
      <c r="R312" s="125">
        <f t="shared" si="30"/>
        <v>1666</v>
      </c>
      <c r="S312" s="125">
        <f t="shared" si="31"/>
        <v>3332</v>
      </c>
      <c r="T312" s="125">
        <f t="shared" si="32"/>
        <v>4998</v>
      </c>
      <c r="U312" s="125">
        <f t="shared" si="33"/>
        <v>11662</v>
      </c>
    </row>
    <row r="313" spans="1:21" s="42" customFormat="1" ht="15" hidden="1">
      <c r="A313" s="55" t="s">
        <v>954</v>
      </c>
      <c r="B313" s="62">
        <v>414</v>
      </c>
      <c r="C313" s="65">
        <v>1</v>
      </c>
      <c r="D313" s="112" t="s">
        <v>1233</v>
      </c>
      <c r="E313" s="65"/>
      <c r="F313" s="65" t="s">
        <v>963</v>
      </c>
      <c r="G313" s="58"/>
      <c r="H313" s="224"/>
      <c r="I313" s="230"/>
      <c r="K313" s="93"/>
      <c r="L313" s="224"/>
      <c r="M313" s="71" t="s">
        <v>1879</v>
      </c>
      <c r="N313" s="170">
        <v>10</v>
      </c>
      <c r="O313" s="93">
        <v>12</v>
      </c>
      <c r="P313" s="93">
        <f t="shared" si="34"/>
        <v>24</v>
      </c>
      <c r="Q313" s="93">
        <f t="shared" si="29"/>
        <v>0</v>
      </c>
      <c r="R313" s="125">
        <f t="shared" si="30"/>
        <v>0</v>
      </c>
      <c r="S313" s="125">
        <f t="shared" si="31"/>
        <v>0</v>
      </c>
      <c r="T313" s="125">
        <f t="shared" si="32"/>
        <v>0</v>
      </c>
      <c r="U313" s="125">
        <f t="shared" si="33"/>
        <v>0</v>
      </c>
    </row>
    <row r="314" spans="1:21" s="42" customFormat="1" ht="15">
      <c r="A314" s="55" t="s">
        <v>954</v>
      </c>
      <c r="B314" s="62">
        <v>415</v>
      </c>
      <c r="C314" s="65">
        <v>1</v>
      </c>
      <c r="D314" s="112" t="s">
        <v>1234</v>
      </c>
      <c r="E314" s="65"/>
      <c r="F314" s="65" t="s">
        <v>963</v>
      </c>
      <c r="G314" s="58"/>
      <c r="H314" s="65">
        <v>7</v>
      </c>
      <c r="I314" s="172">
        <v>42003</v>
      </c>
      <c r="J314" s="172">
        <v>42003</v>
      </c>
      <c r="K314" s="173">
        <v>10070</v>
      </c>
      <c r="L314" s="113" t="s">
        <v>496</v>
      </c>
      <c r="M314" s="71" t="s">
        <v>1879</v>
      </c>
      <c r="N314" s="170">
        <v>10</v>
      </c>
      <c r="O314" s="93">
        <v>12</v>
      </c>
      <c r="P314" s="93">
        <f t="shared" si="34"/>
        <v>24</v>
      </c>
      <c r="Q314" s="93">
        <f t="shared" si="29"/>
        <v>83.916666666666671</v>
      </c>
      <c r="R314" s="125">
        <f t="shared" si="30"/>
        <v>1007</v>
      </c>
      <c r="S314" s="125">
        <f t="shared" si="31"/>
        <v>2014</v>
      </c>
      <c r="T314" s="125">
        <f t="shared" si="32"/>
        <v>3021</v>
      </c>
      <c r="U314" s="125">
        <f t="shared" si="33"/>
        <v>7049</v>
      </c>
    </row>
    <row r="315" spans="1:21" s="42" customFormat="1" ht="15">
      <c r="A315" s="55" t="s">
        <v>954</v>
      </c>
      <c r="B315" s="62">
        <v>416</v>
      </c>
      <c r="C315" s="65">
        <v>1</v>
      </c>
      <c r="D315" s="112" t="s">
        <v>1235</v>
      </c>
      <c r="E315" s="65"/>
      <c r="F315" s="65" t="s">
        <v>963</v>
      </c>
      <c r="G315" s="58"/>
      <c r="H315" s="224">
        <v>7</v>
      </c>
      <c r="I315" s="230">
        <v>42003</v>
      </c>
      <c r="J315" s="109">
        <v>42003</v>
      </c>
      <c r="K315" s="93">
        <v>3696</v>
      </c>
      <c r="L315" s="224" t="s">
        <v>496</v>
      </c>
      <c r="M315" s="71" t="s">
        <v>1879</v>
      </c>
      <c r="N315" s="170">
        <v>10</v>
      </c>
      <c r="O315" s="93">
        <v>12</v>
      </c>
      <c r="P315" s="93">
        <f t="shared" si="34"/>
        <v>24</v>
      </c>
      <c r="Q315" s="93">
        <f t="shared" si="29"/>
        <v>30.8</v>
      </c>
      <c r="R315" s="125">
        <f t="shared" si="30"/>
        <v>369.6</v>
      </c>
      <c r="S315" s="125">
        <f t="shared" si="31"/>
        <v>739.2</v>
      </c>
      <c r="T315" s="125">
        <f t="shared" si="32"/>
        <v>1108.8000000000002</v>
      </c>
      <c r="U315" s="125">
        <f t="shared" si="33"/>
        <v>2587.1999999999998</v>
      </c>
    </row>
    <row r="316" spans="1:21" s="42" customFormat="1" ht="15">
      <c r="A316" s="55" t="s">
        <v>954</v>
      </c>
      <c r="B316" s="62">
        <v>417</v>
      </c>
      <c r="C316" s="65">
        <v>1</v>
      </c>
      <c r="D316" s="112" t="s">
        <v>1235</v>
      </c>
      <c r="E316" s="65"/>
      <c r="F316" s="65" t="s">
        <v>963</v>
      </c>
      <c r="G316" s="58"/>
      <c r="H316" s="224"/>
      <c r="I316" s="230"/>
      <c r="J316" s="109">
        <v>42003</v>
      </c>
      <c r="K316" s="93">
        <v>3696</v>
      </c>
      <c r="L316" s="224"/>
      <c r="M316" s="71" t="s">
        <v>1879</v>
      </c>
      <c r="N316" s="170">
        <v>10</v>
      </c>
      <c r="O316" s="93">
        <v>12</v>
      </c>
      <c r="P316" s="93">
        <f t="shared" si="34"/>
        <v>24</v>
      </c>
      <c r="Q316" s="93">
        <f t="shared" si="29"/>
        <v>30.8</v>
      </c>
      <c r="R316" s="125">
        <f t="shared" si="30"/>
        <v>369.6</v>
      </c>
      <c r="S316" s="125">
        <f t="shared" si="31"/>
        <v>739.2</v>
      </c>
      <c r="T316" s="125">
        <f t="shared" si="32"/>
        <v>1108.8000000000002</v>
      </c>
      <c r="U316" s="125">
        <f t="shared" si="33"/>
        <v>2587.1999999999998</v>
      </c>
    </row>
    <row r="317" spans="1:21" s="42" customFormat="1" ht="15" hidden="1">
      <c r="A317" s="55" t="s">
        <v>954</v>
      </c>
      <c r="B317" s="62">
        <v>418</v>
      </c>
      <c r="C317" s="65">
        <v>1</v>
      </c>
      <c r="D317" s="112" t="s">
        <v>1235</v>
      </c>
      <c r="E317" s="65"/>
      <c r="F317" s="65" t="s">
        <v>963</v>
      </c>
      <c r="G317" s="58"/>
      <c r="H317" s="224"/>
      <c r="I317" s="230"/>
      <c r="K317" s="93"/>
      <c r="L317" s="224"/>
      <c r="M317" s="113"/>
      <c r="N317" s="170">
        <v>10</v>
      </c>
      <c r="O317" s="93">
        <v>12</v>
      </c>
      <c r="P317" s="93">
        <f t="shared" si="34"/>
        <v>24</v>
      </c>
      <c r="Q317" s="93">
        <f t="shared" si="29"/>
        <v>0</v>
      </c>
      <c r="R317" s="125">
        <f t="shared" si="30"/>
        <v>0</v>
      </c>
      <c r="S317" s="125">
        <f t="shared" si="31"/>
        <v>0</v>
      </c>
      <c r="T317" s="125">
        <f t="shared" si="32"/>
        <v>0</v>
      </c>
      <c r="U317" s="125">
        <f t="shared" si="33"/>
        <v>0</v>
      </c>
    </row>
    <row r="318" spans="1:21" s="42" customFormat="1" ht="15" hidden="1">
      <c r="A318" s="55" t="s">
        <v>954</v>
      </c>
      <c r="B318" s="62">
        <v>419</v>
      </c>
      <c r="C318" s="65">
        <v>1</v>
      </c>
      <c r="D318" s="112" t="s">
        <v>1235</v>
      </c>
      <c r="E318" s="65"/>
      <c r="F318" s="65" t="s">
        <v>963</v>
      </c>
      <c r="G318" s="58"/>
      <c r="H318" s="224"/>
      <c r="I318" s="230"/>
      <c r="K318" s="93"/>
      <c r="L318" s="224"/>
      <c r="M318" s="113"/>
      <c r="N318" s="170">
        <v>10</v>
      </c>
      <c r="O318" s="93">
        <v>12</v>
      </c>
      <c r="P318" s="93">
        <f t="shared" si="34"/>
        <v>24</v>
      </c>
      <c r="Q318" s="93">
        <f t="shared" si="29"/>
        <v>0</v>
      </c>
      <c r="R318" s="125">
        <f t="shared" si="30"/>
        <v>0</v>
      </c>
      <c r="S318" s="125">
        <f t="shared" si="31"/>
        <v>0</v>
      </c>
      <c r="T318" s="125">
        <f t="shared" si="32"/>
        <v>0</v>
      </c>
      <c r="U318" s="125">
        <f t="shared" si="33"/>
        <v>0</v>
      </c>
    </row>
    <row r="319" spans="1:21" s="42" customFormat="1" ht="15" hidden="1">
      <c r="A319" s="55" t="s">
        <v>954</v>
      </c>
      <c r="B319" s="62">
        <v>420</v>
      </c>
      <c r="C319" s="65">
        <v>1</v>
      </c>
      <c r="D319" s="112" t="s">
        <v>1235</v>
      </c>
      <c r="E319" s="65"/>
      <c r="F319" s="65" t="s">
        <v>963</v>
      </c>
      <c r="G319" s="58"/>
      <c r="H319" s="224"/>
      <c r="I319" s="230"/>
      <c r="K319" s="93"/>
      <c r="L319" s="224"/>
      <c r="M319" s="113"/>
      <c r="N319" s="170">
        <v>10</v>
      </c>
      <c r="O319" s="93">
        <v>12</v>
      </c>
      <c r="P319" s="93">
        <f t="shared" si="34"/>
        <v>24</v>
      </c>
      <c r="Q319" s="93">
        <f t="shared" si="29"/>
        <v>0</v>
      </c>
      <c r="R319" s="125">
        <f t="shared" si="30"/>
        <v>0</v>
      </c>
      <c r="S319" s="125">
        <f t="shared" si="31"/>
        <v>0</v>
      </c>
      <c r="T319" s="125">
        <f t="shared" si="32"/>
        <v>0</v>
      </c>
      <c r="U319" s="125">
        <f t="shared" si="33"/>
        <v>0</v>
      </c>
    </row>
    <row r="320" spans="1:21" s="42" customFormat="1" ht="15" hidden="1">
      <c r="A320" s="55" t="s">
        <v>954</v>
      </c>
      <c r="B320" s="62">
        <v>421</v>
      </c>
      <c r="C320" s="65">
        <v>1</v>
      </c>
      <c r="D320" s="112" t="s">
        <v>1235</v>
      </c>
      <c r="E320" s="65"/>
      <c r="F320" s="65" t="s">
        <v>963</v>
      </c>
      <c r="G320" s="58"/>
      <c r="H320" s="224"/>
      <c r="I320" s="230"/>
      <c r="K320" s="93"/>
      <c r="L320" s="224"/>
      <c r="M320" s="113"/>
      <c r="N320" s="170">
        <v>10</v>
      </c>
      <c r="O320" s="93">
        <v>12</v>
      </c>
      <c r="P320" s="93">
        <f t="shared" si="34"/>
        <v>24</v>
      </c>
      <c r="Q320" s="93">
        <f t="shared" si="29"/>
        <v>0</v>
      </c>
      <c r="R320" s="125">
        <f t="shared" si="30"/>
        <v>0</v>
      </c>
      <c r="S320" s="125">
        <f t="shared" si="31"/>
        <v>0</v>
      </c>
      <c r="T320" s="125">
        <f t="shared" si="32"/>
        <v>0</v>
      </c>
      <c r="U320" s="125">
        <f t="shared" si="33"/>
        <v>0</v>
      </c>
    </row>
    <row r="321" spans="1:21" s="42" customFormat="1" ht="15">
      <c r="A321" s="55" t="s">
        <v>954</v>
      </c>
      <c r="B321" s="62">
        <v>422</v>
      </c>
      <c r="C321" s="65">
        <v>1</v>
      </c>
      <c r="D321" s="112" t="s">
        <v>1236</v>
      </c>
      <c r="E321" s="65"/>
      <c r="F321" s="65" t="s">
        <v>963</v>
      </c>
      <c r="G321" s="58"/>
      <c r="H321" s="224">
        <v>7</v>
      </c>
      <c r="I321" s="230">
        <v>42003</v>
      </c>
      <c r="J321" s="109">
        <v>42003</v>
      </c>
      <c r="K321" s="93">
        <v>5336</v>
      </c>
      <c r="L321" s="224" t="s">
        <v>496</v>
      </c>
      <c r="M321" s="71" t="s">
        <v>1879</v>
      </c>
      <c r="N321" s="170">
        <v>10</v>
      </c>
      <c r="O321" s="93">
        <v>12</v>
      </c>
      <c r="P321" s="93">
        <f t="shared" si="34"/>
        <v>24</v>
      </c>
      <c r="Q321" s="93">
        <f t="shared" si="29"/>
        <v>44.466666666666669</v>
      </c>
      <c r="R321" s="125">
        <f t="shared" si="30"/>
        <v>533.6</v>
      </c>
      <c r="S321" s="125">
        <f t="shared" si="31"/>
        <v>1067.2</v>
      </c>
      <c r="T321" s="125">
        <f t="shared" si="32"/>
        <v>1600.8000000000002</v>
      </c>
      <c r="U321" s="125">
        <f t="shared" si="33"/>
        <v>3735.2</v>
      </c>
    </row>
    <row r="322" spans="1:21" s="42" customFormat="1" ht="15" hidden="1">
      <c r="A322" s="55" t="s">
        <v>954</v>
      </c>
      <c r="B322" s="62">
        <v>423</v>
      </c>
      <c r="C322" s="65">
        <v>1</v>
      </c>
      <c r="D322" s="112" t="s">
        <v>1236</v>
      </c>
      <c r="E322" s="65"/>
      <c r="F322" s="65" t="s">
        <v>963</v>
      </c>
      <c r="G322" s="58"/>
      <c r="H322" s="224"/>
      <c r="I322" s="230"/>
      <c r="K322" s="93"/>
      <c r="L322" s="224"/>
      <c r="M322" s="71" t="s">
        <v>1879</v>
      </c>
      <c r="N322" s="85"/>
      <c r="O322" s="93">
        <v>12</v>
      </c>
      <c r="P322" s="93"/>
      <c r="Q322" s="93">
        <f t="shared" si="29"/>
        <v>0</v>
      </c>
      <c r="R322" s="125">
        <f t="shared" si="30"/>
        <v>0</v>
      </c>
      <c r="S322" s="125">
        <f t="shared" si="31"/>
        <v>0</v>
      </c>
      <c r="T322" s="125">
        <f t="shared" si="32"/>
        <v>0</v>
      </c>
      <c r="U322" s="125">
        <f t="shared" si="33"/>
        <v>0</v>
      </c>
    </row>
    <row r="323" spans="1:21" s="42" customFormat="1" ht="15">
      <c r="A323" s="55" t="s">
        <v>954</v>
      </c>
      <c r="B323" s="62">
        <v>426</v>
      </c>
      <c r="C323" s="65">
        <v>1</v>
      </c>
      <c r="D323" s="112" t="s">
        <v>1237</v>
      </c>
      <c r="E323" s="65"/>
      <c r="F323" s="65" t="s">
        <v>963</v>
      </c>
      <c r="G323" s="58"/>
      <c r="H323" s="113">
        <v>665</v>
      </c>
      <c r="I323" s="172">
        <v>42321</v>
      </c>
      <c r="J323" s="172">
        <v>42321</v>
      </c>
      <c r="K323" s="115">
        <v>165</v>
      </c>
      <c r="L323" s="113" t="s">
        <v>357</v>
      </c>
      <c r="M323" s="71" t="s">
        <v>1879</v>
      </c>
      <c r="N323" s="85">
        <v>10</v>
      </c>
      <c r="O323" s="93">
        <v>12</v>
      </c>
      <c r="P323" s="93">
        <f>1+12</f>
        <v>13</v>
      </c>
      <c r="Q323" s="93">
        <f t="shared" si="29"/>
        <v>1.375</v>
      </c>
      <c r="R323" s="125">
        <f t="shared" si="30"/>
        <v>16.5</v>
      </c>
      <c r="S323" s="125">
        <f t="shared" si="31"/>
        <v>17.875</v>
      </c>
      <c r="T323" s="125">
        <f t="shared" si="32"/>
        <v>34.375</v>
      </c>
      <c r="U323" s="125">
        <f t="shared" si="33"/>
        <v>130.625</v>
      </c>
    </row>
    <row r="324" spans="1:21" s="42" customFormat="1" ht="15">
      <c r="A324" s="55" t="s">
        <v>954</v>
      </c>
      <c r="B324" s="62">
        <v>427</v>
      </c>
      <c r="C324" s="65">
        <v>1</v>
      </c>
      <c r="D324" s="112" t="s">
        <v>1238</v>
      </c>
      <c r="E324" s="65"/>
      <c r="F324" s="65" t="s">
        <v>963</v>
      </c>
      <c r="G324" s="58" t="s">
        <v>1239</v>
      </c>
      <c r="H324" s="113">
        <v>14</v>
      </c>
      <c r="I324" s="172">
        <v>42075</v>
      </c>
      <c r="J324" s="172">
        <v>42075</v>
      </c>
      <c r="K324" s="115">
        <v>963224.2</v>
      </c>
      <c r="L324" s="113" t="s">
        <v>1240</v>
      </c>
      <c r="M324" s="71" t="s">
        <v>1879</v>
      </c>
      <c r="N324" s="85">
        <v>10</v>
      </c>
      <c r="O324" s="93">
        <v>12</v>
      </c>
      <c r="P324" s="93">
        <f>9+12</f>
        <v>21</v>
      </c>
      <c r="Q324" s="93">
        <f t="shared" si="29"/>
        <v>8026.8683333333329</v>
      </c>
      <c r="R324" s="125">
        <f t="shared" si="30"/>
        <v>96322.42</v>
      </c>
      <c r="S324" s="125">
        <f t="shared" si="31"/>
        <v>168564.23499999999</v>
      </c>
      <c r="T324" s="125">
        <f t="shared" si="32"/>
        <v>264886.65499999997</v>
      </c>
      <c r="U324" s="125">
        <f t="shared" si="33"/>
        <v>698337.54499999993</v>
      </c>
    </row>
    <row r="325" spans="1:21" s="42" customFormat="1" ht="12.75" hidden="1" customHeight="1">
      <c r="A325" s="55"/>
      <c r="B325" s="62"/>
      <c r="C325" s="65"/>
      <c r="D325" s="112"/>
      <c r="E325" s="65"/>
      <c r="F325" s="65"/>
      <c r="G325" s="58"/>
      <c r="H325" s="113"/>
      <c r="I325" s="172"/>
      <c r="J325" s="113"/>
      <c r="K325" s="115"/>
      <c r="L325" s="113"/>
      <c r="M325" s="113"/>
      <c r="O325" s="93"/>
      <c r="P325" s="93"/>
      <c r="Q325" s="93"/>
    </row>
    <row r="326" spans="1:21" s="42" customFormat="1" ht="12.75" hidden="1" customHeight="1">
      <c r="A326" s="55"/>
      <c r="B326" s="62"/>
      <c r="C326" s="65"/>
      <c r="D326" s="112"/>
      <c r="E326" s="65"/>
      <c r="F326" s="65"/>
      <c r="G326" s="58"/>
      <c r="H326" s="113"/>
      <c r="I326" s="172"/>
      <c r="J326" s="113"/>
      <c r="K326" s="115"/>
      <c r="L326" s="113"/>
      <c r="M326" s="113"/>
      <c r="O326" s="93"/>
      <c r="P326" s="93"/>
      <c r="Q326" s="93"/>
    </row>
    <row r="327" spans="1:21" s="42" customFormat="1" ht="12.75" hidden="1" customHeight="1">
      <c r="A327" s="55"/>
      <c r="B327" s="62"/>
      <c r="C327" s="65"/>
      <c r="D327" s="112"/>
      <c r="E327" s="65"/>
      <c r="F327" s="65"/>
      <c r="G327" s="58"/>
      <c r="H327" s="113"/>
      <c r="I327" s="172"/>
      <c r="J327" s="113"/>
      <c r="K327" s="115">
        <f>SUM(K9:K326)</f>
        <v>2371159.65</v>
      </c>
      <c r="L327" s="113"/>
      <c r="M327" s="113"/>
      <c r="O327" s="93"/>
      <c r="P327" s="93"/>
      <c r="Q327" s="93"/>
    </row>
    <row r="328" spans="1:21" s="42" customFormat="1" ht="12.75" hidden="1" customHeight="1">
      <c r="A328" s="67" t="s">
        <v>827</v>
      </c>
      <c r="B328" s="67">
        <v>40</v>
      </c>
      <c r="C328" s="67">
        <v>1</v>
      </c>
      <c r="D328" s="68" t="s">
        <v>1241</v>
      </c>
      <c r="E328" s="67"/>
      <c r="F328" s="65" t="s">
        <v>968</v>
      </c>
      <c r="G328" s="58"/>
      <c r="H328" s="58"/>
      <c r="I328" s="58"/>
      <c r="J328" s="58"/>
      <c r="K328" s="64"/>
      <c r="L328" s="58"/>
      <c r="M328" s="58"/>
      <c r="O328" s="93"/>
      <c r="P328" s="93"/>
      <c r="Q328" s="93"/>
    </row>
    <row r="329" spans="1:21" s="42" customFormat="1" ht="12.75" hidden="1" customHeight="1">
      <c r="A329" s="67" t="s">
        <v>827</v>
      </c>
      <c r="B329" s="67">
        <v>264</v>
      </c>
      <c r="C329" s="67">
        <v>1</v>
      </c>
      <c r="D329" s="68" t="s">
        <v>1242</v>
      </c>
      <c r="E329" s="67"/>
      <c r="F329" s="65" t="s">
        <v>968</v>
      </c>
      <c r="G329" s="58"/>
      <c r="H329" s="58"/>
      <c r="I329" s="58"/>
      <c r="J329" s="58"/>
      <c r="K329" s="64"/>
      <c r="L329" s="58"/>
      <c r="M329" s="58"/>
      <c r="O329" s="93"/>
      <c r="P329" s="93"/>
      <c r="Q329" s="93"/>
    </row>
    <row r="330" spans="1:21" s="42" customFormat="1" ht="12.75" hidden="1" customHeight="1">
      <c r="A330" s="62" t="s">
        <v>827</v>
      </c>
      <c r="B330" s="62">
        <v>396</v>
      </c>
      <c r="C330" s="62">
        <v>1</v>
      </c>
      <c r="D330" s="63" t="s">
        <v>1243</v>
      </c>
      <c r="E330" s="62"/>
      <c r="F330" s="65" t="s">
        <v>968</v>
      </c>
      <c r="G330" s="58"/>
      <c r="H330" s="58"/>
      <c r="I330" s="58"/>
      <c r="J330" s="58"/>
      <c r="K330" s="64"/>
      <c r="L330" s="58"/>
      <c r="M330" s="58"/>
      <c r="O330" s="93"/>
      <c r="P330" s="93"/>
      <c r="Q330" s="93"/>
    </row>
    <row r="331" spans="1:21" s="42" customFormat="1" ht="12.75" hidden="1" customHeight="1">
      <c r="A331" s="65" t="s">
        <v>827</v>
      </c>
      <c r="B331" s="65">
        <v>477</v>
      </c>
      <c r="C331" s="65">
        <v>1</v>
      </c>
      <c r="D331" s="42" t="s">
        <v>1244</v>
      </c>
      <c r="E331" s="65"/>
      <c r="F331" s="65" t="s">
        <v>968</v>
      </c>
      <c r="G331" s="58"/>
      <c r="H331" s="58"/>
      <c r="I331" s="58"/>
      <c r="J331" s="58"/>
      <c r="K331" s="64"/>
      <c r="L331" s="58"/>
      <c r="M331" s="58"/>
      <c r="O331" s="93"/>
      <c r="P331" s="93"/>
      <c r="Q331" s="93"/>
    </row>
    <row r="332" spans="1:21" s="42" customFormat="1" ht="12.75" hidden="1" customHeight="1">
      <c r="A332" s="65" t="s">
        <v>827</v>
      </c>
      <c r="B332" s="65">
        <v>478</v>
      </c>
      <c r="C332" s="65">
        <v>1</v>
      </c>
      <c r="D332" s="42" t="s">
        <v>1245</v>
      </c>
      <c r="E332" s="65"/>
      <c r="F332" s="65" t="s">
        <v>968</v>
      </c>
      <c r="G332" s="58"/>
      <c r="H332" s="58"/>
      <c r="I332" s="58"/>
      <c r="J332" s="58"/>
      <c r="K332" s="64"/>
      <c r="L332" s="58"/>
      <c r="M332" s="58"/>
      <c r="O332" s="93"/>
      <c r="P332" s="93"/>
      <c r="Q332" s="93"/>
    </row>
    <row r="333" spans="1:21" s="42" customFormat="1" ht="12.75" hidden="1" customHeight="1">
      <c r="A333" s="65" t="s">
        <v>827</v>
      </c>
      <c r="B333" s="65">
        <v>494</v>
      </c>
      <c r="C333" s="65">
        <v>1</v>
      </c>
      <c r="D333" s="42" t="s">
        <v>1246</v>
      </c>
      <c r="E333" s="65"/>
      <c r="F333" s="65" t="s">
        <v>1001</v>
      </c>
      <c r="G333" s="58"/>
      <c r="H333" s="58"/>
      <c r="I333" s="58"/>
      <c r="J333" s="58"/>
      <c r="K333" s="64"/>
      <c r="L333" s="58"/>
      <c r="M333" s="58"/>
      <c r="O333" s="93"/>
      <c r="P333" s="93"/>
      <c r="Q333" s="93"/>
    </row>
    <row r="334" spans="1:21" s="42" customFormat="1" ht="12.75" hidden="1" customHeight="1">
      <c r="A334" s="67" t="s">
        <v>827</v>
      </c>
      <c r="B334" s="67">
        <v>135</v>
      </c>
      <c r="C334" s="67">
        <v>1</v>
      </c>
      <c r="D334" s="68" t="s">
        <v>1247</v>
      </c>
      <c r="E334" s="67"/>
      <c r="F334" s="65" t="s">
        <v>968</v>
      </c>
      <c r="G334" s="58"/>
      <c r="H334" s="58"/>
      <c r="I334" s="58"/>
      <c r="J334" s="58"/>
      <c r="K334" s="64"/>
      <c r="L334" s="58"/>
      <c r="M334" s="58"/>
      <c r="O334" s="93"/>
      <c r="P334" s="93"/>
      <c r="Q334" s="93"/>
    </row>
    <row r="335" spans="1:21" s="42" customFormat="1" ht="12.75" hidden="1" customHeight="1">
      <c r="A335" s="65" t="s">
        <v>827</v>
      </c>
      <c r="B335" s="65">
        <v>519</v>
      </c>
      <c r="C335" s="65">
        <v>1</v>
      </c>
      <c r="D335" s="42" t="s">
        <v>1248</v>
      </c>
      <c r="E335" s="67"/>
      <c r="F335" s="65" t="s">
        <v>968</v>
      </c>
      <c r="G335" s="58"/>
      <c r="H335" s="58"/>
      <c r="I335" s="58"/>
      <c r="J335" s="58"/>
      <c r="K335" s="64"/>
      <c r="L335" s="58"/>
      <c r="M335" s="58"/>
      <c r="O335" s="93"/>
      <c r="P335" s="93"/>
      <c r="Q335" s="93"/>
    </row>
    <row r="336" spans="1:21" s="42" customFormat="1" ht="12.75" hidden="1" customHeight="1">
      <c r="A336" s="65" t="s">
        <v>827</v>
      </c>
      <c r="B336" s="65">
        <v>523</v>
      </c>
      <c r="C336" s="65">
        <v>1</v>
      </c>
      <c r="D336" s="42" t="s">
        <v>1249</v>
      </c>
      <c r="E336" s="165"/>
      <c r="F336" s="65" t="s">
        <v>968</v>
      </c>
      <c r="G336" s="58"/>
      <c r="H336" s="58"/>
      <c r="I336" s="58"/>
      <c r="J336" s="58"/>
      <c r="K336" s="64"/>
      <c r="L336" s="58"/>
      <c r="M336" s="58"/>
      <c r="O336" s="93"/>
      <c r="P336" s="93"/>
      <c r="Q336" s="93"/>
    </row>
    <row r="337" spans="1:21" s="42" customFormat="1" ht="15" hidden="1" customHeight="1">
      <c r="A337" s="65" t="s">
        <v>827</v>
      </c>
      <c r="B337" s="65">
        <v>533</v>
      </c>
      <c r="C337" s="65">
        <v>1</v>
      </c>
      <c r="D337" s="42" t="s">
        <v>1250</v>
      </c>
      <c r="E337" s="67"/>
      <c r="F337" s="65" t="s">
        <v>1251</v>
      </c>
      <c r="G337" s="58"/>
      <c r="H337" s="58"/>
      <c r="I337" s="58"/>
      <c r="J337" s="58"/>
      <c r="K337" s="64"/>
      <c r="L337" s="58"/>
      <c r="M337" s="58"/>
      <c r="O337" s="93"/>
      <c r="P337" s="93"/>
      <c r="Q337" s="93"/>
    </row>
    <row r="338" spans="1:21" s="42" customFormat="1" ht="15" hidden="1" customHeight="1">
      <c r="A338" s="76" t="s">
        <v>827</v>
      </c>
      <c r="B338" s="76">
        <v>577</v>
      </c>
      <c r="C338" s="76">
        <v>1</v>
      </c>
      <c r="D338" s="42" t="s">
        <v>1252</v>
      </c>
      <c r="E338" s="165"/>
      <c r="F338" s="65" t="s">
        <v>968</v>
      </c>
      <c r="G338" s="58"/>
      <c r="H338" s="58"/>
      <c r="I338" s="58"/>
      <c r="J338" s="58"/>
      <c r="K338" s="64"/>
      <c r="L338" s="58"/>
      <c r="M338" s="58"/>
      <c r="O338" s="93"/>
      <c r="P338" s="93"/>
      <c r="Q338" s="93"/>
    </row>
    <row r="339" spans="1:21" s="42" customFormat="1" ht="15" hidden="1" customHeight="1">
      <c r="A339" s="75" t="s">
        <v>827</v>
      </c>
      <c r="B339" s="55">
        <v>522</v>
      </c>
      <c r="C339" s="55">
        <v>1</v>
      </c>
      <c r="D339" s="49" t="s">
        <v>1253</v>
      </c>
      <c r="E339" s="67"/>
      <c r="F339" s="65" t="s">
        <v>1251</v>
      </c>
      <c r="G339" s="58"/>
      <c r="H339" s="58"/>
      <c r="I339" s="58"/>
      <c r="J339" s="58"/>
      <c r="K339" s="64"/>
      <c r="L339" s="58"/>
      <c r="M339" s="58"/>
      <c r="O339" s="93"/>
      <c r="P339" s="93"/>
      <c r="Q339" s="93"/>
    </row>
    <row r="340" spans="1:21" s="42" customFormat="1" ht="15" hidden="1" customHeight="1">
      <c r="A340" s="67"/>
      <c r="B340" s="65"/>
      <c r="C340" s="58"/>
      <c r="D340" s="58"/>
      <c r="E340" s="58"/>
      <c r="F340" s="58"/>
      <c r="G340" s="58"/>
      <c r="H340" s="58"/>
      <c r="K340" s="93"/>
      <c r="O340" s="93"/>
      <c r="P340" s="93"/>
      <c r="Q340" s="93"/>
    </row>
    <row r="341" spans="1:21" s="42" customFormat="1" ht="15">
      <c r="A341" s="67"/>
      <c r="B341" s="65"/>
      <c r="C341" s="58"/>
      <c r="D341" s="58"/>
      <c r="E341" s="58"/>
      <c r="F341" s="58"/>
      <c r="G341" s="58"/>
      <c r="H341" s="58"/>
      <c r="K341" s="93"/>
      <c r="Q341" s="93"/>
    </row>
    <row r="342" spans="1:21" s="42" customFormat="1" ht="16.5" thickBot="1">
      <c r="A342" s="67"/>
      <c r="B342" s="67"/>
      <c r="C342" s="67"/>
      <c r="D342" s="68"/>
      <c r="E342" s="67"/>
      <c r="F342" s="65"/>
      <c r="G342" s="58"/>
      <c r="H342" s="58"/>
      <c r="I342" s="58"/>
      <c r="J342" s="58"/>
      <c r="K342" s="174">
        <f t="shared" ref="K342" si="35">SUM(K14:K341)</f>
        <v>4742319.3</v>
      </c>
      <c r="L342" s="58"/>
      <c r="M342" s="58"/>
      <c r="Q342" s="93"/>
      <c r="R342" s="174">
        <f t="shared" ref="R342:U342" si="36">SUM(R14:R341)</f>
        <v>235061.09666666668</v>
      </c>
      <c r="S342" s="174">
        <f t="shared" si="36"/>
        <v>488208.42324999999</v>
      </c>
      <c r="T342" s="174">
        <f t="shared" si="36"/>
        <v>723269.51991666667</v>
      </c>
      <c r="U342" s="174">
        <f t="shared" si="36"/>
        <v>1647890.130083333</v>
      </c>
    </row>
    <row r="343" spans="1:21" s="42" customFormat="1" ht="15.75" thickTop="1">
      <c r="K343" s="93"/>
      <c r="Q343" s="93"/>
    </row>
  </sheetData>
  <mergeCells count="69">
    <mergeCell ref="A1:D1"/>
    <mergeCell ref="A2:D2"/>
    <mergeCell ref="A3:D3"/>
    <mergeCell ref="G176:I179"/>
    <mergeCell ref="G180:G181"/>
    <mergeCell ref="H180:H181"/>
    <mergeCell ref="I180:I191"/>
    <mergeCell ref="G189:G191"/>
    <mergeCell ref="H189:H191"/>
    <mergeCell ref="G182:G183"/>
    <mergeCell ref="H182:H183"/>
    <mergeCell ref="G184:G186"/>
    <mergeCell ref="H184:H186"/>
    <mergeCell ref="I222:I229"/>
    <mergeCell ref="L222:L229"/>
    <mergeCell ref="H211:H219"/>
    <mergeCell ref="I211:I219"/>
    <mergeCell ref="L211:L219"/>
    <mergeCell ref="N184:N186"/>
    <mergeCell ref="I220:I221"/>
    <mergeCell ref="L220:L221"/>
    <mergeCell ref="L192:L210"/>
    <mergeCell ref="G194:G197"/>
    <mergeCell ref="G198:G201"/>
    <mergeCell ref="G208:G209"/>
    <mergeCell ref="N189:N191"/>
    <mergeCell ref="I192:I210"/>
    <mergeCell ref="L180:L191"/>
    <mergeCell ref="H231:H234"/>
    <mergeCell ref="I231:I234"/>
    <mergeCell ref="L231:L234"/>
    <mergeCell ref="H235:H242"/>
    <mergeCell ref="L235:L242"/>
    <mergeCell ref="H243:H246"/>
    <mergeCell ref="I243:I246"/>
    <mergeCell ref="L243:L246"/>
    <mergeCell ref="H247:H249"/>
    <mergeCell ref="I247:I249"/>
    <mergeCell ref="L247:L249"/>
    <mergeCell ref="L259:L260"/>
    <mergeCell ref="H261:H301"/>
    <mergeCell ref="I261:I301"/>
    <mergeCell ref="L261:L301"/>
    <mergeCell ref="H250:H253"/>
    <mergeCell ref="I250:I253"/>
    <mergeCell ref="L250:L253"/>
    <mergeCell ref="H254:H257"/>
    <mergeCell ref="I254:I257"/>
    <mergeCell ref="L254:L257"/>
    <mergeCell ref="H259:H260"/>
    <mergeCell ref="I259:I260"/>
    <mergeCell ref="H303:H306"/>
    <mergeCell ref="I303:I306"/>
    <mergeCell ref="L303:L306"/>
    <mergeCell ref="H307:H309"/>
    <mergeCell ref="I307:I309"/>
    <mergeCell ref="L307:L309"/>
    <mergeCell ref="H310:H311"/>
    <mergeCell ref="I310:I311"/>
    <mergeCell ref="L310:L311"/>
    <mergeCell ref="H312:H313"/>
    <mergeCell ref="I312:I313"/>
    <mergeCell ref="L312:L313"/>
    <mergeCell ref="H315:H320"/>
    <mergeCell ref="I315:I320"/>
    <mergeCell ref="L315:L320"/>
    <mergeCell ref="H321:H322"/>
    <mergeCell ref="I321:I322"/>
    <mergeCell ref="L321:L32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42"/>
  <sheetViews>
    <sheetView topLeftCell="A69" zoomScale="82" workbookViewId="0">
      <selection activeCell="E121" sqref="E121"/>
    </sheetView>
  </sheetViews>
  <sheetFormatPr baseColWidth="10" defaultRowHeight="15"/>
  <cols>
    <col min="1" max="1" width="11.42578125" style="38" customWidth="1"/>
    <col min="2" max="3" width="11.7109375" style="38" customWidth="1"/>
    <col min="4" max="4" width="75.85546875" style="38" customWidth="1"/>
    <col min="5" max="6" width="11.42578125" style="38" customWidth="1"/>
    <col min="7" max="7" width="29.140625" style="38" bestFit="1" customWidth="1"/>
    <col min="8" max="8" width="11.42578125" style="38" customWidth="1"/>
    <col min="9" max="9" width="12.7109375" style="38" bestFit="1" customWidth="1"/>
    <col min="10" max="10" width="11.42578125" style="38" customWidth="1"/>
    <col min="11" max="11" width="19.85546875" style="38" customWidth="1"/>
    <col min="12" max="12" width="11.42578125" style="38" customWidth="1"/>
    <col min="13" max="13" width="28.28515625" style="38" customWidth="1"/>
    <col min="14" max="14" width="11.7109375" style="176" bestFit="1" customWidth="1"/>
    <col min="15" max="16" width="11.7109375" style="177" bestFit="1" customWidth="1"/>
    <col min="17" max="18" width="11.7109375" style="38" bestFit="1" customWidth="1"/>
    <col min="19" max="21" width="15.5703125" style="38" bestFit="1" customWidth="1"/>
    <col min="22" max="16384" width="11.42578125" style="38"/>
  </cols>
  <sheetData>
    <row r="1" spans="1:21" ht="15.75">
      <c r="A1" s="238" t="s">
        <v>952</v>
      </c>
      <c r="B1" s="238"/>
      <c r="C1" s="238"/>
      <c r="D1" s="238"/>
      <c r="E1" s="175"/>
      <c r="F1" s="42"/>
      <c r="G1" s="39"/>
      <c r="H1" s="39"/>
      <c r="I1" s="39"/>
      <c r="J1" s="39"/>
      <c r="K1" s="40"/>
      <c r="L1" s="39"/>
      <c r="M1" s="39"/>
    </row>
    <row r="2" spans="1:21" ht="15.75">
      <c r="A2" s="239" t="s">
        <v>36</v>
      </c>
      <c r="B2" s="239"/>
      <c r="C2" s="239"/>
      <c r="D2" s="239"/>
      <c r="E2" s="178"/>
      <c r="F2" s="42"/>
      <c r="G2" s="39"/>
      <c r="H2" s="39"/>
      <c r="I2" s="39"/>
      <c r="J2" s="39"/>
      <c r="K2" s="40"/>
      <c r="L2" s="39"/>
      <c r="M2" s="39"/>
    </row>
    <row r="3" spans="1:21" ht="15.75">
      <c r="A3" s="238" t="s">
        <v>1254</v>
      </c>
      <c r="B3" s="238"/>
      <c r="C3" s="238"/>
      <c r="D3" s="238"/>
      <c r="E3" s="175"/>
      <c r="F3" s="42"/>
      <c r="G3" s="39"/>
      <c r="H3" s="39"/>
      <c r="I3" s="39"/>
      <c r="J3" s="39"/>
      <c r="K3" s="40"/>
      <c r="L3" s="39"/>
      <c r="M3" s="39"/>
    </row>
    <row r="4" spans="1:21" ht="15.75">
      <c r="A4" s="179"/>
      <c r="B4" s="62"/>
      <c r="C4" s="63"/>
      <c r="D4" s="63"/>
      <c r="E4" s="180"/>
      <c r="F4" s="42"/>
      <c r="G4" s="39"/>
      <c r="H4" s="39"/>
      <c r="I4" s="39"/>
      <c r="J4" s="39"/>
      <c r="K4" s="40"/>
      <c r="L4" s="39"/>
      <c r="M4" s="39"/>
    </row>
    <row r="5" spans="1:21" ht="63">
      <c r="A5" s="179"/>
      <c r="B5" s="41" t="s">
        <v>92</v>
      </c>
      <c r="C5" s="41" t="s">
        <v>91</v>
      </c>
      <c r="D5" s="41" t="s">
        <v>1858</v>
      </c>
      <c r="F5" s="42"/>
      <c r="G5" s="43" t="s">
        <v>441</v>
      </c>
      <c r="H5" s="44" t="s">
        <v>442</v>
      </c>
      <c r="I5" s="41" t="s">
        <v>1851</v>
      </c>
      <c r="J5" s="44" t="s">
        <v>349</v>
      </c>
      <c r="K5" s="41" t="s">
        <v>1852</v>
      </c>
      <c r="L5" s="45" t="s">
        <v>436</v>
      </c>
      <c r="M5" s="41" t="s">
        <v>1871</v>
      </c>
      <c r="N5" s="181" t="s">
        <v>1859</v>
      </c>
      <c r="O5" s="41" t="s">
        <v>1899</v>
      </c>
      <c r="P5" s="41" t="s">
        <v>1900</v>
      </c>
      <c r="Q5" s="41" t="s">
        <v>1854</v>
      </c>
      <c r="R5" s="41" t="s">
        <v>1855</v>
      </c>
      <c r="S5" s="41" t="s">
        <v>1898</v>
      </c>
      <c r="T5" s="41" t="s">
        <v>1856</v>
      </c>
      <c r="U5" s="41" t="s">
        <v>1857</v>
      </c>
    </row>
    <row r="6" spans="1:21" ht="15.75">
      <c r="A6" s="179"/>
      <c r="B6" s="62"/>
      <c r="C6" s="182"/>
      <c r="D6" s="182"/>
      <c r="E6" s="175"/>
      <c r="F6" s="42"/>
      <c r="G6" s="39"/>
      <c r="H6" s="39"/>
      <c r="I6" s="39"/>
      <c r="J6" s="39"/>
      <c r="K6" s="40"/>
      <c r="L6" s="39"/>
      <c r="M6" s="39"/>
    </row>
    <row r="7" spans="1:21">
      <c r="A7" s="67" t="s">
        <v>827</v>
      </c>
      <c r="B7" s="67">
        <v>8</v>
      </c>
      <c r="C7" s="67">
        <v>1</v>
      </c>
      <c r="D7" s="68" t="s">
        <v>1257</v>
      </c>
      <c r="E7" s="67"/>
      <c r="F7" s="42" t="s">
        <v>1258</v>
      </c>
      <c r="G7" s="57" t="s">
        <v>1259</v>
      </c>
      <c r="H7" s="58">
        <v>261</v>
      </c>
      <c r="I7" s="59">
        <v>36451</v>
      </c>
      <c r="J7" s="58">
        <v>5412</v>
      </c>
      <c r="K7" s="60">
        <v>3303.95</v>
      </c>
      <c r="L7" s="58" t="s">
        <v>1260</v>
      </c>
      <c r="M7" s="58" t="s">
        <v>1863</v>
      </c>
      <c r="N7" s="124">
        <v>0.1</v>
      </c>
      <c r="O7" s="183">
        <v>0</v>
      </c>
      <c r="P7" s="183">
        <v>120</v>
      </c>
      <c r="Q7" s="38">
        <f>+K7*N7/12</f>
        <v>27.532916666666665</v>
      </c>
      <c r="R7" s="187">
        <f>+Q7*O7</f>
        <v>0</v>
      </c>
      <c r="S7" s="184">
        <f>+Q7*P7</f>
        <v>3303.95</v>
      </c>
      <c r="T7" s="184">
        <f>+S7+R7</f>
        <v>3303.95</v>
      </c>
      <c r="U7" s="184">
        <f>+K7-T7</f>
        <v>0</v>
      </c>
    </row>
    <row r="8" spans="1:21">
      <c r="A8" s="67" t="s">
        <v>827</v>
      </c>
      <c r="B8" s="67">
        <v>14</v>
      </c>
      <c r="C8" s="67">
        <v>1</v>
      </c>
      <c r="D8" s="68" t="s">
        <v>1261</v>
      </c>
      <c r="E8" s="67"/>
      <c r="F8" s="42" t="s">
        <v>1262</v>
      </c>
      <c r="G8" s="57" t="s">
        <v>1263</v>
      </c>
      <c r="H8" s="58"/>
      <c r="I8" s="59">
        <v>36434</v>
      </c>
      <c r="J8" s="58">
        <v>8592</v>
      </c>
      <c r="K8" s="60">
        <v>1995.25</v>
      </c>
      <c r="L8" s="58" t="s">
        <v>1264</v>
      </c>
      <c r="M8" s="58" t="s">
        <v>1863</v>
      </c>
      <c r="N8" s="124">
        <v>0.1</v>
      </c>
      <c r="O8" s="185">
        <v>0</v>
      </c>
      <c r="P8" s="183">
        <v>120</v>
      </c>
      <c r="Q8" s="38">
        <f t="shared" ref="Q8:Q71" si="0">+K8*N8/12</f>
        <v>16.627083333333335</v>
      </c>
      <c r="R8" s="187">
        <f t="shared" ref="R8:R71" si="1">+Q8*O8</f>
        <v>0</v>
      </c>
      <c r="S8" s="184">
        <f t="shared" ref="S8:S71" si="2">+Q8*P8</f>
        <v>1995.2500000000002</v>
      </c>
      <c r="T8" s="184">
        <f t="shared" ref="T8:T71" si="3">+S8+R8</f>
        <v>1995.2500000000002</v>
      </c>
      <c r="U8" s="184">
        <f t="shared" ref="U8:U71" si="4">+K8-T8</f>
        <v>0</v>
      </c>
    </row>
    <row r="9" spans="1:21">
      <c r="A9" s="67" t="s">
        <v>827</v>
      </c>
      <c r="B9" s="67">
        <v>18</v>
      </c>
      <c r="C9" s="67">
        <v>1</v>
      </c>
      <c r="D9" s="68" t="s">
        <v>1261</v>
      </c>
      <c r="E9" s="67"/>
      <c r="F9" s="42" t="s">
        <v>1266</v>
      </c>
      <c r="G9" s="57" t="s">
        <v>1267</v>
      </c>
      <c r="H9" s="58"/>
      <c r="I9" s="59">
        <v>36434</v>
      </c>
      <c r="J9" s="58">
        <v>8592</v>
      </c>
      <c r="K9" s="60">
        <v>1132.75</v>
      </c>
      <c r="L9" s="58" t="s">
        <v>1264</v>
      </c>
      <c r="M9" s="58" t="s">
        <v>1863</v>
      </c>
      <c r="N9" s="124">
        <v>0.1</v>
      </c>
      <c r="O9" s="185">
        <v>0</v>
      </c>
      <c r="P9" s="183">
        <v>120</v>
      </c>
      <c r="Q9" s="38">
        <f t="shared" si="0"/>
        <v>9.4395833333333332</v>
      </c>
      <c r="R9" s="187">
        <f t="shared" si="1"/>
        <v>0</v>
      </c>
      <c r="S9" s="184">
        <f t="shared" si="2"/>
        <v>1132.75</v>
      </c>
      <c r="T9" s="184">
        <f t="shared" si="3"/>
        <v>1132.75</v>
      </c>
      <c r="U9" s="184">
        <f t="shared" si="4"/>
        <v>0</v>
      </c>
    </row>
    <row r="10" spans="1:21">
      <c r="A10" s="67" t="s">
        <v>827</v>
      </c>
      <c r="B10" s="67">
        <v>35</v>
      </c>
      <c r="C10" s="67">
        <v>1</v>
      </c>
      <c r="D10" s="68" t="s">
        <v>1268</v>
      </c>
      <c r="E10" s="67"/>
      <c r="F10" s="42" t="s">
        <v>1258</v>
      </c>
      <c r="G10" s="57" t="s">
        <v>1269</v>
      </c>
      <c r="H10" s="58"/>
      <c r="I10" s="59">
        <v>36434</v>
      </c>
      <c r="J10" s="58">
        <v>8592</v>
      </c>
      <c r="K10" s="60">
        <v>856.75</v>
      </c>
      <c r="L10" s="58" t="s">
        <v>1264</v>
      </c>
      <c r="M10" s="58" t="s">
        <v>1863</v>
      </c>
      <c r="N10" s="124">
        <v>0.1</v>
      </c>
      <c r="O10" s="185">
        <v>0</v>
      </c>
      <c r="P10" s="183">
        <v>120</v>
      </c>
      <c r="Q10" s="38">
        <f t="shared" si="0"/>
        <v>7.1395833333333343</v>
      </c>
      <c r="R10" s="187">
        <f t="shared" si="1"/>
        <v>0</v>
      </c>
      <c r="S10" s="184">
        <f t="shared" si="2"/>
        <v>856.75000000000011</v>
      </c>
      <c r="T10" s="184">
        <f t="shared" si="3"/>
        <v>856.75000000000011</v>
      </c>
      <c r="U10" s="184">
        <f t="shared" si="4"/>
        <v>0</v>
      </c>
    </row>
    <row r="11" spans="1:21">
      <c r="A11" s="67" t="s">
        <v>827</v>
      </c>
      <c r="B11" s="67">
        <v>38</v>
      </c>
      <c r="C11" s="67">
        <v>1</v>
      </c>
      <c r="D11" s="68" t="s">
        <v>1270</v>
      </c>
      <c r="E11" s="67"/>
      <c r="F11" s="42" t="s">
        <v>1258</v>
      </c>
      <c r="G11" s="57" t="s">
        <v>1271</v>
      </c>
      <c r="H11" s="58"/>
      <c r="I11" s="59">
        <v>36434</v>
      </c>
      <c r="J11" s="58"/>
      <c r="K11" s="60">
        <v>499</v>
      </c>
      <c r="L11" s="58"/>
      <c r="M11" s="58" t="s">
        <v>1863</v>
      </c>
      <c r="N11" s="124">
        <v>0.1</v>
      </c>
      <c r="O11" s="177">
        <v>0</v>
      </c>
      <c r="P11" s="183">
        <v>120</v>
      </c>
      <c r="Q11" s="38">
        <f t="shared" si="0"/>
        <v>4.1583333333333341</v>
      </c>
      <c r="R11" s="187">
        <f t="shared" si="1"/>
        <v>0</v>
      </c>
      <c r="S11" s="184">
        <f t="shared" si="2"/>
        <v>499.00000000000011</v>
      </c>
      <c r="T11" s="184">
        <f t="shared" si="3"/>
        <v>499.00000000000011</v>
      </c>
      <c r="U11" s="184">
        <f t="shared" si="4"/>
        <v>0</v>
      </c>
    </row>
    <row r="12" spans="1:21">
      <c r="A12" s="67" t="s">
        <v>827</v>
      </c>
      <c r="B12" s="67">
        <v>43</v>
      </c>
      <c r="C12" s="67">
        <v>1</v>
      </c>
      <c r="D12" s="68" t="s">
        <v>1272</v>
      </c>
      <c r="E12" s="67"/>
      <c r="F12" s="42" t="s">
        <v>1255</v>
      </c>
      <c r="G12" s="57" t="s">
        <v>350</v>
      </c>
      <c r="H12" s="58">
        <v>240</v>
      </c>
      <c r="I12" s="59">
        <v>36444</v>
      </c>
      <c r="J12" s="58" t="s">
        <v>1273</v>
      </c>
      <c r="K12" s="60">
        <v>4003.11</v>
      </c>
      <c r="L12" s="58" t="s">
        <v>1274</v>
      </c>
      <c r="M12" s="58" t="s">
        <v>1877</v>
      </c>
      <c r="N12" s="61">
        <v>0.33329999999999999</v>
      </c>
      <c r="O12" s="177">
        <v>0</v>
      </c>
      <c r="P12" s="183">
        <v>36</v>
      </c>
      <c r="Q12" s="38">
        <f t="shared" si="0"/>
        <v>111.18638025</v>
      </c>
      <c r="R12" s="187">
        <f t="shared" si="1"/>
        <v>0</v>
      </c>
      <c r="S12" s="184">
        <f t="shared" si="2"/>
        <v>4002.7096889999998</v>
      </c>
      <c r="T12" s="184">
        <f t="shared" si="3"/>
        <v>4002.7096889999998</v>
      </c>
      <c r="U12" s="184">
        <f t="shared" si="4"/>
        <v>0.40031100000032893</v>
      </c>
    </row>
    <row r="13" spans="1:21">
      <c r="A13" s="67" t="s">
        <v>827</v>
      </c>
      <c r="B13" s="67">
        <v>67</v>
      </c>
      <c r="C13" s="67">
        <v>5</v>
      </c>
      <c r="D13" s="68" t="s">
        <v>1275</v>
      </c>
      <c r="E13" s="67" t="s">
        <v>1276</v>
      </c>
      <c r="F13" s="42" t="s">
        <v>1277</v>
      </c>
      <c r="G13" s="57" t="s">
        <v>1278</v>
      </c>
      <c r="H13" s="58"/>
      <c r="I13" s="59">
        <v>36417</v>
      </c>
      <c r="J13" s="58">
        <v>6</v>
      </c>
      <c r="K13" s="60">
        <v>1495</v>
      </c>
      <c r="L13" s="58" t="s">
        <v>1279</v>
      </c>
      <c r="M13" s="58" t="s">
        <v>1863</v>
      </c>
      <c r="N13" s="124">
        <v>0.1</v>
      </c>
      <c r="O13" s="185">
        <v>0</v>
      </c>
      <c r="P13" s="183">
        <v>120</v>
      </c>
      <c r="Q13" s="38">
        <f t="shared" si="0"/>
        <v>12.458333333333334</v>
      </c>
      <c r="R13" s="187">
        <f t="shared" si="1"/>
        <v>0</v>
      </c>
      <c r="S13" s="184">
        <f t="shared" si="2"/>
        <v>1495</v>
      </c>
      <c r="T13" s="184">
        <f t="shared" si="3"/>
        <v>1495</v>
      </c>
      <c r="U13" s="184">
        <f t="shared" si="4"/>
        <v>0</v>
      </c>
    </row>
    <row r="14" spans="1:21">
      <c r="A14" s="67" t="s">
        <v>827</v>
      </c>
      <c r="B14" s="67">
        <v>74</v>
      </c>
      <c r="C14" s="67">
        <v>1</v>
      </c>
      <c r="D14" s="68" t="s">
        <v>1281</v>
      </c>
      <c r="E14" s="67"/>
      <c r="F14" s="42" t="s">
        <v>1282</v>
      </c>
      <c r="G14" s="57" t="s">
        <v>1283</v>
      </c>
      <c r="H14" s="58"/>
      <c r="I14" s="59">
        <v>36434</v>
      </c>
      <c r="J14" s="58">
        <v>8593</v>
      </c>
      <c r="K14" s="60">
        <v>4416</v>
      </c>
      <c r="L14" s="58" t="s">
        <v>1264</v>
      </c>
      <c r="M14" s="58" t="s">
        <v>1863</v>
      </c>
      <c r="N14" s="124">
        <v>0.1</v>
      </c>
      <c r="O14" s="185">
        <v>0</v>
      </c>
      <c r="P14" s="183">
        <v>120</v>
      </c>
      <c r="Q14" s="38">
        <f t="shared" si="0"/>
        <v>36.800000000000004</v>
      </c>
      <c r="R14" s="187">
        <f t="shared" si="1"/>
        <v>0</v>
      </c>
      <c r="S14" s="184">
        <f t="shared" si="2"/>
        <v>4416.0000000000009</v>
      </c>
      <c r="T14" s="184">
        <f t="shared" si="3"/>
        <v>4416.0000000000009</v>
      </c>
      <c r="U14" s="184">
        <f t="shared" si="4"/>
        <v>0</v>
      </c>
    </row>
    <row r="15" spans="1:21">
      <c r="A15" s="67" t="s">
        <v>827</v>
      </c>
      <c r="B15" s="67">
        <v>78</v>
      </c>
      <c r="C15" s="67">
        <v>1</v>
      </c>
      <c r="D15" s="68" t="s">
        <v>1285</v>
      </c>
      <c r="E15" s="67"/>
      <c r="F15" s="42" t="s">
        <v>1286</v>
      </c>
      <c r="G15" s="69">
        <v>1161483</v>
      </c>
      <c r="H15" s="58">
        <v>418</v>
      </c>
      <c r="I15" s="59">
        <v>37163</v>
      </c>
      <c r="J15" s="58">
        <v>2513</v>
      </c>
      <c r="K15" s="60">
        <v>2795.65</v>
      </c>
      <c r="L15" s="58" t="s">
        <v>1287</v>
      </c>
      <c r="M15" s="58" t="s">
        <v>1884</v>
      </c>
      <c r="N15" s="61">
        <v>0.33329999999999999</v>
      </c>
      <c r="O15" s="185">
        <v>0</v>
      </c>
      <c r="P15" s="183">
        <v>36</v>
      </c>
      <c r="Q15" s="38">
        <f t="shared" si="0"/>
        <v>77.64917874999999</v>
      </c>
      <c r="R15" s="187">
        <f t="shared" si="1"/>
        <v>0</v>
      </c>
      <c r="S15" s="184">
        <f t="shared" si="2"/>
        <v>2795.3704349999998</v>
      </c>
      <c r="T15" s="184">
        <f t="shared" si="3"/>
        <v>2795.3704349999998</v>
      </c>
      <c r="U15" s="184">
        <f t="shared" si="4"/>
        <v>0.27956500000027518</v>
      </c>
    </row>
    <row r="16" spans="1:21">
      <c r="A16" s="67" t="s">
        <v>827</v>
      </c>
      <c r="B16" s="67">
        <v>79</v>
      </c>
      <c r="C16" s="67">
        <v>1</v>
      </c>
      <c r="D16" s="68" t="s">
        <v>1288</v>
      </c>
      <c r="E16" s="67"/>
      <c r="F16" s="42" t="s">
        <v>1258</v>
      </c>
      <c r="G16" s="69">
        <v>1157831</v>
      </c>
      <c r="H16" s="58">
        <v>204</v>
      </c>
      <c r="I16" s="59">
        <v>36917</v>
      </c>
      <c r="J16" s="58">
        <v>1970</v>
      </c>
      <c r="K16" s="60">
        <v>3000</v>
      </c>
      <c r="L16" s="58" t="s">
        <v>1289</v>
      </c>
      <c r="M16" s="58" t="s">
        <v>1884</v>
      </c>
      <c r="N16" s="61">
        <v>0.33329999999999999</v>
      </c>
      <c r="O16" s="185">
        <v>0</v>
      </c>
      <c r="P16" s="183">
        <v>36</v>
      </c>
      <c r="Q16" s="38">
        <f t="shared" si="0"/>
        <v>83.325000000000003</v>
      </c>
      <c r="R16" s="187">
        <f t="shared" si="1"/>
        <v>0</v>
      </c>
      <c r="S16" s="184">
        <f t="shared" si="2"/>
        <v>2999.7000000000003</v>
      </c>
      <c r="T16" s="184">
        <f t="shared" si="3"/>
        <v>2999.7000000000003</v>
      </c>
      <c r="U16" s="184">
        <f t="shared" si="4"/>
        <v>0.29999999999972715</v>
      </c>
    </row>
    <row r="17" spans="1:21">
      <c r="A17" s="67" t="s">
        <v>827</v>
      </c>
      <c r="B17" s="67">
        <v>113</v>
      </c>
      <c r="C17" s="67">
        <v>1</v>
      </c>
      <c r="D17" s="68" t="s">
        <v>828</v>
      </c>
      <c r="E17" s="67"/>
      <c r="F17" s="42" t="s">
        <v>653</v>
      </c>
      <c r="G17" s="57" t="s">
        <v>1290</v>
      </c>
      <c r="H17" s="58">
        <v>237</v>
      </c>
      <c r="I17" s="59">
        <v>40074</v>
      </c>
      <c r="J17" s="58" t="s">
        <v>1291</v>
      </c>
      <c r="K17" s="60">
        <v>1799</v>
      </c>
      <c r="L17" s="58" t="s">
        <v>1292</v>
      </c>
      <c r="M17" s="58" t="s">
        <v>1884</v>
      </c>
      <c r="N17" s="61">
        <v>0.33329999999999999</v>
      </c>
      <c r="O17" s="177">
        <v>0</v>
      </c>
      <c r="P17" s="183">
        <v>36</v>
      </c>
      <c r="Q17" s="38">
        <f t="shared" si="0"/>
        <v>49.967224999999992</v>
      </c>
      <c r="R17" s="187">
        <f t="shared" si="1"/>
        <v>0</v>
      </c>
      <c r="S17" s="184">
        <f t="shared" si="2"/>
        <v>1798.8200999999997</v>
      </c>
      <c r="T17" s="184">
        <f t="shared" si="3"/>
        <v>1798.8200999999997</v>
      </c>
      <c r="U17" s="184">
        <f t="shared" si="4"/>
        <v>0.17990000000031614</v>
      </c>
    </row>
    <row r="18" spans="1:21">
      <c r="A18" s="67" t="s">
        <v>827</v>
      </c>
      <c r="B18" s="67">
        <v>126</v>
      </c>
      <c r="C18" s="67">
        <v>1</v>
      </c>
      <c r="D18" s="68" t="s">
        <v>1293</v>
      </c>
      <c r="E18" s="67"/>
      <c r="F18" s="186" t="s">
        <v>1294</v>
      </c>
      <c r="G18" s="69">
        <v>1168788</v>
      </c>
      <c r="H18" s="58">
        <v>552</v>
      </c>
      <c r="I18" s="59">
        <v>37208</v>
      </c>
      <c r="J18" s="58">
        <v>3062</v>
      </c>
      <c r="K18" s="60">
        <v>7282.9</v>
      </c>
      <c r="L18" s="58" t="s">
        <v>1289</v>
      </c>
      <c r="M18" s="58" t="s">
        <v>1884</v>
      </c>
      <c r="N18" s="61">
        <v>0.33329999999999999</v>
      </c>
      <c r="O18" s="177">
        <v>0</v>
      </c>
      <c r="P18" s="183">
        <v>36</v>
      </c>
      <c r="Q18" s="38">
        <f t="shared" si="0"/>
        <v>202.28254749999996</v>
      </c>
      <c r="R18" s="187">
        <f t="shared" si="1"/>
        <v>0</v>
      </c>
      <c r="S18" s="184">
        <f t="shared" si="2"/>
        <v>7282.1717099999987</v>
      </c>
      <c r="T18" s="184">
        <f t="shared" si="3"/>
        <v>7282.1717099999987</v>
      </c>
      <c r="U18" s="184">
        <f t="shared" si="4"/>
        <v>0.72829000000092492</v>
      </c>
    </row>
    <row r="19" spans="1:21">
      <c r="A19" s="67" t="s">
        <v>827</v>
      </c>
      <c r="B19" s="67">
        <v>127</v>
      </c>
      <c r="C19" s="67">
        <v>1</v>
      </c>
      <c r="D19" s="68" t="s">
        <v>838</v>
      </c>
      <c r="E19" s="67"/>
      <c r="F19" s="42" t="s">
        <v>653</v>
      </c>
      <c r="G19" s="57" t="s">
        <v>1295</v>
      </c>
      <c r="H19" s="58"/>
      <c r="I19" s="59">
        <v>38128</v>
      </c>
      <c r="J19" s="58" t="s">
        <v>1296</v>
      </c>
      <c r="K19" s="60">
        <v>310.04000000000002</v>
      </c>
      <c r="L19" s="58" t="s">
        <v>1297</v>
      </c>
      <c r="M19" s="58" t="s">
        <v>1863</v>
      </c>
      <c r="N19" s="124">
        <v>0.1</v>
      </c>
      <c r="O19" s="177">
        <v>0</v>
      </c>
      <c r="P19" s="183">
        <v>120</v>
      </c>
      <c r="Q19" s="38">
        <f t="shared" si="0"/>
        <v>2.5836666666666672</v>
      </c>
      <c r="R19" s="187">
        <f t="shared" si="1"/>
        <v>0</v>
      </c>
      <c r="S19" s="184">
        <f t="shared" si="2"/>
        <v>310.04000000000008</v>
      </c>
      <c r="T19" s="184">
        <f t="shared" si="3"/>
        <v>310.04000000000008</v>
      </c>
      <c r="U19" s="184">
        <f t="shared" si="4"/>
        <v>0</v>
      </c>
    </row>
    <row r="20" spans="1:21">
      <c r="A20" s="67" t="s">
        <v>827</v>
      </c>
      <c r="B20" s="67">
        <v>135</v>
      </c>
      <c r="C20" s="67">
        <v>1</v>
      </c>
      <c r="D20" s="68" t="s">
        <v>1247</v>
      </c>
      <c r="E20" s="67"/>
      <c r="F20" s="42" t="s">
        <v>968</v>
      </c>
      <c r="G20" s="57" t="s">
        <v>1298</v>
      </c>
      <c r="H20" s="58">
        <v>2292</v>
      </c>
      <c r="I20" s="59">
        <v>38420</v>
      </c>
      <c r="J20" s="58">
        <v>411230</v>
      </c>
      <c r="K20" s="60">
        <v>7471.81</v>
      </c>
      <c r="L20" s="58" t="s">
        <v>1299</v>
      </c>
      <c r="M20" s="58" t="s">
        <v>1877</v>
      </c>
      <c r="N20" s="61">
        <v>0.33329999999999999</v>
      </c>
      <c r="O20" s="177">
        <v>0</v>
      </c>
      <c r="P20" s="183">
        <v>36</v>
      </c>
      <c r="Q20" s="38">
        <f t="shared" si="0"/>
        <v>207.52952274999998</v>
      </c>
      <c r="R20" s="187">
        <f t="shared" si="1"/>
        <v>0</v>
      </c>
      <c r="S20" s="184">
        <f t="shared" si="2"/>
        <v>7471.0628189999998</v>
      </c>
      <c r="T20" s="184">
        <f t="shared" si="3"/>
        <v>7471.0628189999998</v>
      </c>
      <c r="U20" s="184">
        <f t="shared" si="4"/>
        <v>0.74718100000063714</v>
      </c>
    </row>
    <row r="21" spans="1:21">
      <c r="A21" s="67" t="s">
        <v>827</v>
      </c>
      <c r="B21" s="67">
        <v>136</v>
      </c>
      <c r="C21" s="67">
        <v>1</v>
      </c>
      <c r="D21" s="68" t="s">
        <v>1300</v>
      </c>
      <c r="E21" s="67"/>
      <c r="F21" s="42" t="s">
        <v>1301</v>
      </c>
      <c r="G21" s="57" t="s">
        <v>1302</v>
      </c>
      <c r="H21" s="58">
        <v>2600</v>
      </c>
      <c r="I21" s="59">
        <v>38586</v>
      </c>
      <c r="J21" s="58">
        <v>502686</v>
      </c>
      <c r="K21" s="60">
        <v>8334.73</v>
      </c>
      <c r="L21" s="58" t="s">
        <v>1299</v>
      </c>
      <c r="M21" s="58" t="s">
        <v>1877</v>
      </c>
      <c r="N21" s="61">
        <v>0.33329999999999999</v>
      </c>
      <c r="O21" s="177">
        <v>0</v>
      </c>
      <c r="P21" s="183">
        <v>36</v>
      </c>
      <c r="Q21" s="38">
        <f t="shared" si="0"/>
        <v>231.49712574999998</v>
      </c>
      <c r="R21" s="187">
        <f t="shared" si="1"/>
        <v>0</v>
      </c>
      <c r="S21" s="184">
        <f t="shared" si="2"/>
        <v>8333.896526999999</v>
      </c>
      <c r="T21" s="184">
        <f t="shared" si="3"/>
        <v>8333.896526999999</v>
      </c>
      <c r="U21" s="184">
        <f t="shared" si="4"/>
        <v>0.83347300000059477</v>
      </c>
    </row>
    <row r="22" spans="1:21">
      <c r="A22" s="67" t="s">
        <v>827</v>
      </c>
      <c r="B22" s="67">
        <v>181</v>
      </c>
      <c r="C22" s="67">
        <v>1</v>
      </c>
      <c r="D22" s="68" t="s">
        <v>1303</v>
      </c>
      <c r="E22" s="67"/>
      <c r="F22" s="58" t="s">
        <v>1301</v>
      </c>
      <c r="G22" s="57" t="s">
        <v>1304</v>
      </c>
      <c r="H22" s="58">
        <v>2551</v>
      </c>
      <c r="I22" s="59">
        <v>38573</v>
      </c>
      <c r="J22" s="58">
        <v>26558</v>
      </c>
      <c r="K22" s="60">
        <v>1344.81</v>
      </c>
      <c r="L22" s="58" t="s">
        <v>1305</v>
      </c>
      <c r="M22" s="58" t="s">
        <v>1877</v>
      </c>
      <c r="N22" s="61">
        <v>0.33329999999999999</v>
      </c>
      <c r="O22" s="177">
        <v>0</v>
      </c>
      <c r="P22" s="183">
        <v>36</v>
      </c>
      <c r="Q22" s="38">
        <f t="shared" si="0"/>
        <v>37.352097749999999</v>
      </c>
      <c r="R22" s="187">
        <f t="shared" si="1"/>
        <v>0</v>
      </c>
      <c r="S22" s="184">
        <f t="shared" si="2"/>
        <v>1344.6755189999999</v>
      </c>
      <c r="T22" s="184">
        <f t="shared" si="3"/>
        <v>1344.6755189999999</v>
      </c>
      <c r="U22" s="184">
        <f t="shared" si="4"/>
        <v>0.1344810000000507</v>
      </c>
    </row>
    <row r="23" spans="1:21">
      <c r="A23" s="67" t="s">
        <v>827</v>
      </c>
      <c r="B23" s="67">
        <v>183</v>
      </c>
      <c r="C23" s="67">
        <v>1</v>
      </c>
      <c r="D23" s="68" t="s">
        <v>1306</v>
      </c>
      <c r="E23" s="67"/>
      <c r="F23" s="42" t="s">
        <v>1307</v>
      </c>
      <c r="G23" s="69">
        <v>1176092</v>
      </c>
      <c r="H23" s="58">
        <v>2715</v>
      </c>
      <c r="I23" s="59">
        <v>38673</v>
      </c>
      <c r="J23" s="58">
        <v>5137</v>
      </c>
      <c r="K23" s="60">
        <v>3795.01</v>
      </c>
      <c r="L23" s="58"/>
      <c r="M23" s="58" t="s">
        <v>1884</v>
      </c>
      <c r="N23" s="124">
        <v>0.1</v>
      </c>
      <c r="O23" s="177">
        <v>0</v>
      </c>
      <c r="P23" s="183">
        <v>120</v>
      </c>
      <c r="Q23" s="38">
        <f t="shared" si="0"/>
        <v>31.625083333333336</v>
      </c>
      <c r="R23" s="187">
        <f t="shared" si="1"/>
        <v>0</v>
      </c>
      <c r="S23" s="184">
        <f t="shared" si="2"/>
        <v>3795.01</v>
      </c>
      <c r="T23" s="184">
        <f t="shared" si="3"/>
        <v>3795.01</v>
      </c>
      <c r="U23" s="184">
        <f t="shared" si="4"/>
        <v>0</v>
      </c>
    </row>
    <row r="24" spans="1:21">
      <c r="A24" s="67" t="s">
        <v>827</v>
      </c>
      <c r="B24" s="67">
        <v>196</v>
      </c>
      <c r="C24" s="67">
        <v>1</v>
      </c>
      <c r="D24" s="68" t="s">
        <v>1309</v>
      </c>
      <c r="E24" s="67"/>
      <c r="F24" s="42" t="s">
        <v>1258</v>
      </c>
      <c r="G24" s="57" t="s">
        <v>1310</v>
      </c>
      <c r="H24" s="58">
        <v>109</v>
      </c>
      <c r="I24" s="59">
        <v>38673</v>
      </c>
      <c r="J24" s="58"/>
      <c r="K24" s="60">
        <v>7862.55</v>
      </c>
      <c r="L24" s="58"/>
      <c r="M24" s="58" t="s">
        <v>1863</v>
      </c>
      <c r="N24" s="124">
        <v>0.1</v>
      </c>
      <c r="O24" s="177">
        <v>0</v>
      </c>
      <c r="P24" s="183">
        <v>120</v>
      </c>
      <c r="Q24" s="38">
        <f t="shared" si="0"/>
        <v>65.521250000000009</v>
      </c>
      <c r="R24" s="187">
        <f t="shared" si="1"/>
        <v>0</v>
      </c>
      <c r="S24" s="184">
        <f t="shared" si="2"/>
        <v>7862.5500000000011</v>
      </c>
      <c r="T24" s="184">
        <f t="shared" si="3"/>
        <v>7862.5500000000011</v>
      </c>
      <c r="U24" s="184">
        <f t="shared" si="4"/>
        <v>0</v>
      </c>
    </row>
    <row r="25" spans="1:21">
      <c r="A25" s="67" t="s">
        <v>827</v>
      </c>
      <c r="B25" s="67">
        <v>197</v>
      </c>
      <c r="C25" s="67">
        <v>1</v>
      </c>
      <c r="D25" s="68" t="s">
        <v>1311</v>
      </c>
      <c r="E25" s="67"/>
      <c r="F25" s="42" t="s">
        <v>1307</v>
      </c>
      <c r="G25" s="69">
        <v>1417184</v>
      </c>
      <c r="H25" s="58">
        <v>2869</v>
      </c>
      <c r="I25" s="59">
        <v>38776</v>
      </c>
      <c r="J25" s="58">
        <v>776</v>
      </c>
      <c r="K25" s="60">
        <v>2070</v>
      </c>
      <c r="L25" s="58" t="s">
        <v>1312</v>
      </c>
      <c r="M25" s="58" t="s">
        <v>1883</v>
      </c>
      <c r="N25" s="124">
        <v>0.1</v>
      </c>
      <c r="O25" s="177">
        <v>0</v>
      </c>
      <c r="P25" s="183">
        <v>120</v>
      </c>
      <c r="Q25" s="38">
        <f t="shared" si="0"/>
        <v>17.25</v>
      </c>
      <c r="R25" s="187">
        <f t="shared" si="1"/>
        <v>0</v>
      </c>
      <c r="S25" s="184">
        <f t="shared" si="2"/>
        <v>2070</v>
      </c>
      <c r="T25" s="184">
        <f t="shared" si="3"/>
        <v>2070</v>
      </c>
      <c r="U25" s="184">
        <f t="shared" si="4"/>
        <v>0</v>
      </c>
    </row>
    <row r="26" spans="1:21">
      <c r="A26" s="67" t="s">
        <v>827</v>
      </c>
      <c r="B26" s="67">
        <v>198</v>
      </c>
      <c r="C26" s="67">
        <v>1</v>
      </c>
      <c r="D26" s="68" t="s">
        <v>1311</v>
      </c>
      <c r="E26" s="67"/>
      <c r="F26" s="42" t="s">
        <v>1307</v>
      </c>
      <c r="G26" s="69">
        <v>1417184</v>
      </c>
      <c r="H26" s="58">
        <v>2869</v>
      </c>
      <c r="I26" s="59">
        <v>38776</v>
      </c>
      <c r="J26" s="58">
        <v>776</v>
      </c>
      <c r="K26" s="60">
        <v>2070</v>
      </c>
      <c r="L26" s="58" t="s">
        <v>1312</v>
      </c>
      <c r="M26" s="58" t="s">
        <v>1883</v>
      </c>
      <c r="N26" s="124">
        <v>0.1</v>
      </c>
      <c r="O26" s="177">
        <v>0</v>
      </c>
      <c r="P26" s="183">
        <v>120</v>
      </c>
      <c r="Q26" s="38">
        <f t="shared" si="0"/>
        <v>17.25</v>
      </c>
      <c r="R26" s="187">
        <f t="shared" si="1"/>
        <v>0</v>
      </c>
      <c r="S26" s="184">
        <f t="shared" si="2"/>
        <v>2070</v>
      </c>
      <c r="T26" s="184">
        <f t="shared" si="3"/>
        <v>2070</v>
      </c>
      <c r="U26" s="184">
        <f t="shared" si="4"/>
        <v>0</v>
      </c>
    </row>
    <row r="27" spans="1:21">
      <c r="A27" s="67" t="s">
        <v>827</v>
      </c>
      <c r="B27" s="67">
        <v>199</v>
      </c>
      <c r="C27" s="67">
        <v>1</v>
      </c>
      <c r="D27" s="68" t="s">
        <v>1313</v>
      </c>
      <c r="E27" s="67"/>
      <c r="F27" s="42" t="s">
        <v>1314</v>
      </c>
      <c r="G27" s="57" t="s">
        <v>1315</v>
      </c>
      <c r="H27" s="58">
        <v>231</v>
      </c>
      <c r="I27" s="59">
        <v>41082</v>
      </c>
      <c r="J27" s="58" t="s">
        <v>1316</v>
      </c>
      <c r="K27" s="60">
        <v>220.01</v>
      </c>
      <c r="L27" s="58" t="s">
        <v>1317</v>
      </c>
      <c r="M27" s="58" t="s">
        <v>1877</v>
      </c>
      <c r="N27" s="61">
        <v>0.33329999999999999</v>
      </c>
      <c r="O27" s="177">
        <v>0</v>
      </c>
      <c r="P27" s="183">
        <v>36</v>
      </c>
      <c r="Q27" s="38">
        <f t="shared" si="0"/>
        <v>6.1107777499999996</v>
      </c>
      <c r="R27" s="187">
        <f t="shared" si="1"/>
        <v>0</v>
      </c>
      <c r="S27" s="184">
        <f t="shared" si="2"/>
        <v>219.98799899999997</v>
      </c>
      <c r="T27" s="184">
        <f t="shared" si="3"/>
        <v>219.98799899999997</v>
      </c>
      <c r="U27" s="184">
        <f t="shared" si="4"/>
        <v>2.2001000000017257E-2</v>
      </c>
    </row>
    <row r="28" spans="1:21">
      <c r="A28" s="67" t="s">
        <v>827</v>
      </c>
      <c r="B28" s="67">
        <v>203</v>
      </c>
      <c r="C28" s="67">
        <v>1</v>
      </c>
      <c r="D28" s="68" t="s">
        <v>829</v>
      </c>
      <c r="E28" s="67"/>
      <c r="F28" s="42" t="s">
        <v>653</v>
      </c>
      <c r="G28" s="57" t="s">
        <v>1318</v>
      </c>
      <c r="H28" s="58">
        <v>2909</v>
      </c>
      <c r="I28" s="59">
        <v>38799</v>
      </c>
      <c r="J28" s="58" t="s">
        <v>1319</v>
      </c>
      <c r="K28" s="60">
        <v>14599</v>
      </c>
      <c r="L28" s="58" t="s">
        <v>1320</v>
      </c>
      <c r="M28" s="58" t="s">
        <v>1877</v>
      </c>
      <c r="N28" s="61">
        <v>0.33329999999999999</v>
      </c>
      <c r="O28" s="177">
        <v>0</v>
      </c>
      <c r="P28" s="183">
        <v>36</v>
      </c>
      <c r="Q28" s="38">
        <f t="shared" si="0"/>
        <v>405.48722500000002</v>
      </c>
      <c r="R28" s="187">
        <f t="shared" si="1"/>
        <v>0</v>
      </c>
      <c r="S28" s="184">
        <f t="shared" si="2"/>
        <v>14597.5401</v>
      </c>
      <c r="T28" s="184">
        <f t="shared" si="3"/>
        <v>14597.5401</v>
      </c>
      <c r="U28" s="184">
        <f t="shared" si="4"/>
        <v>1.4598999999998341</v>
      </c>
    </row>
    <row r="29" spans="1:21">
      <c r="A29" s="67" t="s">
        <v>827</v>
      </c>
      <c r="B29" s="67">
        <v>209</v>
      </c>
      <c r="C29" s="67">
        <v>1</v>
      </c>
      <c r="D29" s="68" t="s">
        <v>830</v>
      </c>
      <c r="E29" s="67"/>
      <c r="F29" s="58" t="s">
        <v>653</v>
      </c>
      <c r="G29" s="57" t="s">
        <v>1321</v>
      </c>
      <c r="H29" s="58">
        <v>3033</v>
      </c>
      <c r="I29" s="59">
        <v>38874</v>
      </c>
      <c r="J29" s="58">
        <v>15425</v>
      </c>
      <c r="K29" s="60">
        <v>448.5</v>
      </c>
      <c r="L29" s="58"/>
      <c r="M29" s="58" t="s">
        <v>1877</v>
      </c>
      <c r="N29" s="61">
        <v>0.33329999999999999</v>
      </c>
      <c r="O29" s="177">
        <v>0</v>
      </c>
      <c r="P29" s="183">
        <v>36</v>
      </c>
      <c r="Q29" s="38">
        <f t="shared" si="0"/>
        <v>12.4570875</v>
      </c>
      <c r="R29" s="187">
        <f t="shared" si="1"/>
        <v>0</v>
      </c>
      <c r="S29" s="184">
        <f t="shared" si="2"/>
        <v>448.45515</v>
      </c>
      <c r="T29" s="184">
        <f t="shared" si="3"/>
        <v>448.45515</v>
      </c>
      <c r="U29" s="184">
        <f t="shared" si="4"/>
        <v>4.4849999999996726E-2</v>
      </c>
    </row>
    <row r="30" spans="1:21">
      <c r="A30" s="67" t="s">
        <v>827</v>
      </c>
      <c r="B30" s="67">
        <v>211</v>
      </c>
      <c r="C30" s="67">
        <v>1</v>
      </c>
      <c r="D30" s="68" t="s">
        <v>1322</v>
      </c>
      <c r="E30" s="67"/>
      <c r="F30" s="42" t="s">
        <v>1256</v>
      </c>
      <c r="G30" s="57" t="s">
        <v>1323</v>
      </c>
      <c r="H30" s="58">
        <v>3033</v>
      </c>
      <c r="I30" s="59">
        <v>38874</v>
      </c>
      <c r="J30" s="58">
        <v>15425</v>
      </c>
      <c r="K30" s="60">
        <v>4243.5</v>
      </c>
      <c r="L30" s="58"/>
      <c r="M30" s="58" t="s">
        <v>1877</v>
      </c>
      <c r="N30" s="61">
        <v>0.33329999999999999</v>
      </c>
      <c r="O30" s="177">
        <v>0</v>
      </c>
      <c r="P30" s="183">
        <v>36</v>
      </c>
      <c r="Q30" s="38">
        <f t="shared" si="0"/>
        <v>117.86321249999999</v>
      </c>
      <c r="R30" s="187">
        <f t="shared" si="1"/>
        <v>0</v>
      </c>
      <c r="S30" s="184">
        <f t="shared" si="2"/>
        <v>4243.0756499999998</v>
      </c>
      <c r="T30" s="184">
        <f t="shared" si="3"/>
        <v>4243.0756499999998</v>
      </c>
      <c r="U30" s="184">
        <f t="shared" si="4"/>
        <v>0.42435000000023138</v>
      </c>
    </row>
    <row r="31" spans="1:21">
      <c r="A31" s="67" t="s">
        <v>827</v>
      </c>
      <c r="B31" s="67">
        <v>215</v>
      </c>
      <c r="C31" s="67">
        <v>1</v>
      </c>
      <c r="D31" s="68" t="s">
        <v>1324</v>
      </c>
      <c r="E31" s="67"/>
      <c r="F31" s="42" t="s">
        <v>1325</v>
      </c>
      <c r="G31" s="57" t="s">
        <v>1326</v>
      </c>
      <c r="H31" s="58">
        <v>3187</v>
      </c>
      <c r="I31" s="59">
        <v>38936</v>
      </c>
      <c r="J31" s="58" t="s">
        <v>1327</v>
      </c>
      <c r="K31" s="60">
        <v>399</v>
      </c>
      <c r="L31" s="58" t="s">
        <v>1328</v>
      </c>
      <c r="M31" s="58" t="s">
        <v>1883</v>
      </c>
      <c r="N31" s="124">
        <v>0.1</v>
      </c>
      <c r="O31" s="177">
        <v>0</v>
      </c>
      <c r="P31" s="183">
        <v>120</v>
      </c>
      <c r="Q31" s="38">
        <f t="shared" si="0"/>
        <v>3.3250000000000006</v>
      </c>
      <c r="R31" s="187">
        <f t="shared" si="1"/>
        <v>0</v>
      </c>
      <c r="S31" s="184">
        <f t="shared" si="2"/>
        <v>399.00000000000006</v>
      </c>
      <c r="T31" s="184">
        <f t="shared" si="3"/>
        <v>399.00000000000006</v>
      </c>
      <c r="U31" s="184">
        <f t="shared" si="4"/>
        <v>0</v>
      </c>
    </row>
    <row r="32" spans="1:21">
      <c r="A32" s="67" t="s">
        <v>827</v>
      </c>
      <c r="B32" s="67">
        <v>216</v>
      </c>
      <c r="C32" s="67">
        <v>1</v>
      </c>
      <c r="D32" s="68" t="s">
        <v>1329</v>
      </c>
      <c r="E32" s="67"/>
      <c r="F32" s="42" t="s">
        <v>1280</v>
      </c>
      <c r="G32" s="57" t="s">
        <v>1330</v>
      </c>
      <c r="H32" s="58">
        <v>3193</v>
      </c>
      <c r="I32" s="59">
        <v>38954</v>
      </c>
      <c r="J32" s="58" t="s">
        <v>1331</v>
      </c>
      <c r="K32" s="60">
        <v>2599</v>
      </c>
      <c r="L32" s="58" t="s">
        <v>1328</v>
      </c>
      <c r="M32" s="58" t="s">
        <v>1863</v>
      </c>
      <c r="N32" s="124">
        <v>0.1</v>
      </c>
      <c r="O32" s="177">
        <v>0</v>
      </c>
      <c r="P32" s="183">
        <v>120</v>
      </c>
      <c r="Q32" s="38">
        <f t="shared" si="0"/>
        <v>21.658333333333335</v>
      </c>
      <c r="R32" s="187">
        <f t="shared" si="1"/>
        <v>0</v>
      </c>
      <c r="S32" s="184">
        <f t="shared" si="2"/>
        <v>2599</v>
      </c>
      <c r="T32" s="184">
        <f t="shared" si="3"/>
        <v>2599</v>
      </c>
      <c r="U32" s="184">
        <f t="shared" si="4"/>
        <v>0</v>
      </c>
    </row>
    <row r="33" spans="1:21">
      <c r="A33" s="67" t="s">
        <v>827</v>
      </c>
      <c r="B33" s="67">
        <v>225</v>
      </c>
      <c r="C33" s="67">
        <v>1</v>
      </c>
      <c r="D33" s="68" t="s">
        <v>1332</v>
      </c>
      <c r="E33" s="67"/>
      <c r="F33" s="42" t="s">
        <v>1284</v>
      </c>
      <c r="G33" s="58" t="s">
        <v>1333</v>
      </c>
      <c r="H33" s="57">
        <v>3626</v>
      </c>
      <c r="I33" s="59">
        <v>39207</v>
      </c>
      <c r="J33" s="58">
        <v>957289</v>
      </c>
      <c r="K33" s="60">
        <v>12685.63</v>
      </c>
      <c r="L33" s="58" t="s">
        <v>1299</v>
      </c>
      <c r="M33" s="58" t="s">
        <v>1877</v>
      </c>
      <c r="N33" s="61">
        <v>0.33329999999999999</v>
      </c>
      <c r="O33" s="177">
        <v>0</v>
      </c>
      <c r="P33" s="183">
        <v>36</v>
      </c>
      <c r="Q33" s="38">
        <f t="shared" si="0"/>
        <v>352.34337324999996</v>
      </c>
      <c r="R33" s="187">
        <f t="shared" si="1"/>
        <v>0</v>
      </c>
      <c r="S33" s="184">
        <f t="shared" si="2"/>
        <v>12684.361436999998</v>
      </c>
      <c r="T33" s="184">
        <f t="shared" si="3"/>
        <v>12684.361436999998</v>
      </c>
      <c r="U33" s="184">
        <f t="shared" si="4"/>
        <v>1.2685630000014498</v>
      </c>
    </row>
    <row r="34" spans="1:21">
      <c r="A34" s="67" t="s">
        <v>827</v>
      </c>
      <c r="B34" s="67">
        <v>228</v>
      </c>
      <c r="C34" s="67">
        <v>1</v>
      </c>
      <c r="D34" s="68" t="s">
        <v>1334</v>
      </c>
      <c r="E34" s="67"/>
      <c r="F34" s="42" t="s">
        <v>1265</v>
      </c>
      <c r="G34" s="58" t="s">
        <v>1335</v>
      </c>
      <c r="H34" s="57">
        <v>3033</v>
      </c>
      <c r="I34" s="59">
        <v>38782</v>
      </c>
      <c r="J34" s="58">
        <v>15425</v>
      </c>
      <c r="K34" s="60">
        <v>207</v>
      </c>
      <c r="L34" s="58"/>
      <c r="M34" s="58" t="s">
        <v>1884</v>
      </c>
      <c r="N34" s="124">
        <v>0.1</v>
      </c>
      <c r="O34" s="177">
        <v>0</v>
      </c>
      <c r="P34" s="183">
        <v>120</v>
      </c>
      <c r="Q34" s="38">
        <f t="shared" si="0"/>
        <v>1.7250000000000003</v>
      </c>
      <c r="R34" s="187">
        <f t="shared" si="1"/>
        <v>0</v>
      </c>
      <c r="S34" s="184">
        <f t="shared" si="2"/>
        <v>207.00000000000003</v>
      </c>
      <c r="T34" s="184">
        <f t="shared" si="3"/>
        <v>207.00000000000003</v>
      </c>
      <c r="U34" s="184">
        <f t="shared" si="4"/>
        <v>0</v>
      </c>
    </row>
    <row r="35" spans="1:21">
      <c r="A35" s="67" t="s">
        <v>827</v>
      </c>
      <c r="B35" s="67">
        <v>230</v>
      </c>
      <c r="C35" s="67">
        <v>1</v>
      </c>
      <c r="D35" s="68" t="s">
        <v>1336</v>
      </c>
      <c r="E35" s="67"/>
      <c r="F35" s="42" t="s">
        <v>1280</v>
      </c>
      <c r="G35" s="59">
        <v>1150616</v>
      </c>
      <c r="H35" s="57">
        <v>3814</v>
      </c>
      <c r="I35" s="59">
        <v>39324</v>
      </c>
      <c r="J35" s="58">
        <v>3981</v>
      </c>
      <c r="K35" s="60">
        <v>1290</v>
      </c>
      <c r="L35" s="58" t="s">
        <v>983</v>
      </c>
      <c r="M35" s="58" t="s">
        <v>1863</v>
      </c>
      <c r="N35" s="124">
        <v>0.1</v>
      </c>
      <c r="O35" s="177">
        <v>8</v>
      </c>
      <c r="P35" s="177">
        <f>4+12+12+12+12+12+12+12+12+12</f>
        <v>112</v>
      </c>
      <c r="Q35" s="38">
        <f t="shared" si="0"/>
        <v>10.75</v>
      </c>
      <c r="R35" s="187">
        <f t="shared" si="1"/>
        <v>86</v>
      </c>
      <c r="S35" s="184">
        <f t="shared" si="2"/>
        <v>1204</v>
      </c>
      <c r="T35" s="184">
        <f t="shared" si="3"/>
        <v>1290</v>
      </c>
      <c r="U35" s="184">
        <f t="shared" si="4"/>
        <v>0</v>
      </c>
    </row>
    <row r="36" spans="1:21">
      <c r="A36" s="67" t="s">
        <v>827</v>
      </c>
      <c r="B36" s="67">
        <v>231</v>
      </c>
      <c r="C36" s="67">
        <v>1</v>
      </c>
      <c r="D36" s="68" t="s">
        <v>1336</v>
      </c>
      <c r="E36" s="67"/>
      <c r="F36" s="42" t="s">
        <v>1280</v>
      </c>
      <c r="G36" s="59">
        <v>1150616</v>
      </c>
      <c r="H36" s="57">
        <v>3814</v>
      </c>
      <c r="I36" s="59">
        <v>39324</v>
      </c>
      <c r="J36" s="58">
        <v>3981</v>
      </c>
      <c r="K36" s="60">
        <v>1290</v>
      </c>
      <c r="L36" s="58" t="s">
        <v>983</v>
      </c>
      <c r="M36" s="58" t="s">
        <v>1863</v>
      </c>
      <c r="N36" s="124">
        <v>0.1</v>
      </c>
      <c r="O36" s="177">
        <v>8</v>
      </c>
      <c r="P36" s="177">
        <f>4+12+12+12+12+12+12+12+12+12</f>
        <v>112</v>
      </c>
      <c r="Q36" s="38">
        <f t="shared" si="0"/>
        <v>10.75</v>
      </c>
      <c r="R36" s="187">
        <f t="shared" si="1"/>
        <v>86</v>
      </c>
      <c r="S36" s="184">
        <f t="shared" si="2"/>
        <v>1204</v>
      </c>
      <c r="T36" s="184">
        <f t="shared" si="3"/>
        <v>1290</v>
      </c>
      <c r="U36" s="184">
        <f t="shared" si="4"/>
        <v>0</v>
      </c>
    </row>
    <row r="37" spans="1:21">
      <c r="A37" s="67" t="s">
        <v>827</v>
      </c>
      <c r="B37" s="67">
        <v>232</v>
      </c>
      <c r="C37" s="67">
        <v>1</v>
      </c>
      <c r="D37" s="68" t="s">
        <v>1337</v>
      </c>
      <c r="E37" s="67"/>
      <c r="F37" s="42" t="s">
        <v>1256</v>
      </c>
      <c r="G37" s="58" t="s">
        <v>1338</v>
      </c>
      <c r="H37" s="57">
        <v>3789</v>
      </c>
      <c r="I37" s="59">
        <v>39323</v>
      </c>
      <c r="J37" s="58">
        <v>61864</v>
      </c>
      <c r="K37" s="60">
        <v>16507.86</v>
      </c>
      <c r="L37" s="58" t="s">
        <v>1299</v>
      </c>
      <c r="M37" s="58" t="s">
        <v>1877</v>
      </c>
      <c r="N37" s="61">
        <v>0.33329999999999999</v>
      </c>
      <c r="O37" s="177">
        <v>0</v>
      </c>
      <c r="P37" s="177">
        <v>36</v>
      </c>
      <c r="Q37" s="38">
        <f t="shared" si="0"/>
        <v>458.50581149999999</v>
      </c>
      <c r="R37" s="187">
        <f t="shared" si="1"/>
        <v>0</v>
      </c>
      <c r="S37" s="184">
        <f t="shared" si="2"/>
        <v>16506.209213999999</v>
      </c>
      <c r="T37" s="184">
        <f t="shared" si="3"/>
        <v>16506.209213999999</v>
      </c>
      <c r="U37" s="184">
        <f t="shared" si="4"/>
        <v>1.6507860000019718</v>
      </c>
    </row>
    <row r="38" spans="1:21">
      <c r="A38" s="67" t="s">
        <v>827</v>
      </c>
      <c r="B38" s="67">
        <v>234</v>
      </c>
      <c r="C38" s="67">
        <v>1</v>
      </c>
      <c r="D38" s="68" t="s">
        <v>1339</v>
      </c>
      <c r="E38" s="67"/>
      <c r="F38" s="42" t="s">
        <v>1308</v>
      </c>
      <c r="G38" s="58" t="s">
        <v>1340</v>
      </c>
      <c r="H38" s="57">
        <v>3816</v>
      </c>
      <c r="I38" s="59">
        <v>39342</v>
      </c>
      <c r="J38" s="58">
        <v>76931</v>
      </c>
      <c r="K38" s="60">
        <v>11794.3</v>
      </c>
      <c r="L38" s="58" t="s">
        <v>1299</v>
      </c>
      <c r="M38" s="58" t="s">
        <v>1877</v>
      </c>
      <c r="N38" s="61">
        <v>0.33329999999999999</v>
      </c>
      <c r="O38" s="177">
        <v>0</v>
      </c>
      <c r="P38" s="177">
        <v>36</v>
      </c>
      <c r="Q38" s="38">
        <f t="shared" si="0"/>
        <v>327.58668249999999</v>
      </c>
      <c r="R38" s="187">
        <f t="shared" si="1"/>
        <v>0</v>
      </c>
      <c r="S38" s="184">
        <f t="shared" si="2"/>
        <v>11793.120569999999</v>
      </c>
      <c r="T38" s="184">
        <f t="shared" si="3"/>
        <v>11793.120569999999</v>
      </c>
      <c r="U38" s="184">
        <f t="shared" si="4"/>
        <v>1.1794300000001385</v>
      </c>
    </row>
    <row r="39" spans="1:21">
      <c r="A39" s="67" t="s">
        <v>827</v>
      </c>
      <c r="B39" s="67">
        <v>236</v>
      </c>
      <c r="C39" s="67">
        <v>1</v>
      </c>
      <c r="D39" s="68" t="s">
        <v>1341</v>
      </c>
      <c r="E39" s="67"/>
      <c r="F39" s="42" t="s">
        <v>1280</v>
      </c>
      <c r="G39" s="59">
        <v>1274799</v>
      </c>
      <c r="H39" s="57">
        <v>468</v>
      </c>
      <c r="I39" s="59">
        <v>40242</v>
      </c>
      <c r="J39" s="58">
        <v>2007</v>
      </c>
      <c r="K39" s="60">
        <v>754</v>
      </c>
      <c r="L39" s="58" t="s">
        <v>1342</v>
      </c>
      <c r="M39" s="58" t="s">
        <v>1884</v>
      </c>
      <c r="N39" s="124">
        <v>0.1</v>
      </c>
      <c r="O39" s="177">
        <v>12</v>
      </c>
      <c r="P39" s="177">
        <f>9+12+12+12+12+12+12</f>
        <v>81</v>
      </c>
      <c r="Q39" s="38">
        <f t="shared" si="0"/>
        <v>6.2833333333333341</v>
      </c>
      <c r="R39" s="187">
        <f t="shared" si="1"/>
        <v>75.400000000000006</v>
      </c>
      <c r="S39" s="184">
        <f t="shared" si="2"/>
        <v>508.95000000000005</v>
      </c>
      <c r="T39" s="184">
        <f t="shared" si="3"/>
        <v>584.35</v>
      </c>
      <c r="U39" s="184">
        <f t="shared" si="4"/>
        <v>169.64999999999998</v>
      </c>
    </row>
    <row r="40" spans="1:21">
      <c r="A40" s="67" t="s">
        <v>827</v>
      </c>
      <c r="B40" s="67">
        <v>239</v>
      </c>
      <c r="C40" s="67">
        <v>1</v>
      </c>
      <c r="D40" s="68" t="s">
        <v>1343</v>
      </c>
      <c r="E40" s="67"/>
      <c r="F40" s="42" t="s">
        <v>1258</v>
      </c>
      <c r="G40" s="59">
        <v>1212708</v>
      </c>
      <c r="H40" s="58">
        <v>4235</v>
      </c>
      <c r="I40" s="59">
        <v>39717</v>
      </c>
      <c r="J40" s="58" t="s">
        <v>1344</v>
      </c>
      <c r="K40" s="60">
        <v>1899</v>
      </c>
      <c r="L40" s="58" t="s">
        <v>396</v>
      </c>
      <c r="M40" s="58" t="s">
        <v>1863</v>
      </c>
      <c r="N40" s="124">
        <v>0.1</v>
      </c>
      <c r="O40" s="177">
        <v>12</v>
      </c>
      <c r="P40" s="177">
        <f>3+12+12+12+12+12+12+12+12</f>
        <v>99</v>
      </c>
      <c r="Q40" s="38">
        <f t="shared" si="0"/>
        <v>15.825000000000001</v>
      </c>
      <c r="R40" s="187">
        <f t="shared" si="1"/>
        <v>189.9</v>
      </c>
      <c r="S40" s="184">
        <f t="shared" si="2"/>
        <v>1566.6750000000002</v>
      </c>
      <c r="T40" s="184">
        <f t="shared" si="3"/>
        <v>1756.5750000000003</v>
      </c>
      <c r="U40" s="184">
        <f t="shared" si="4"/>
        <v>142.42499999999973</v>
      </c>
    </row>
    <row r="41" spans="1:21">
      <c r="A41" s="67" t="s">
        <v>827</v>
      </c>
      <c r="B41" s="67">
        <v>240</v>
      </c>
      <c r="C41" s="65">
        <v>1</v>
      </c>
      <c r="D41" s="42" t="s">
        <v>1345</v>
      </c>
      <c r="E41" s="65"/>
      <c r="F41" s="42" t="s">
        <v>1346</v>
      </c>
      <c r="G41" s="58" t="s">
        <v>1347</v>
      </c>
      <c r="H41" s="57">
        <v>236</v>
      </c>
      <c r="I41" s="59">
        <v>40084</v>
      </c>
      <c r="J41" s="58">
        <v>577694</v>
      </c>
      <c r="K41" s="60">
        <v>20197.689999999999</v>
      </c>
      <c r="L41" s="58" t="s">
        <v>1299</v>
      </c>
      <c r="M41" s="58" t="s">
        <v>1877</v>
      </c>
      <c r="N41" s="61">
        <v>0.33329999999999999</v>
      </c>
      <c r="O41" s="177">
        <v>0</v>
      </c>
      <c r="P41" s="177">
        <v>36</v>
      </c>
      <c r="Q41" s="38">
        <f t="shared" si="0"/>
        <v>560.99083974999996</v>
      </c>
      <c r="R41" s="187">
        <f t="shared" si="1"/>
        <v>0</v>
      </c>
      <c r="S41" s="184">
        <f t="shared" si="2"/>
        <v>20195.670231</v>
      </c>
      <c r="T41" s="184">
        <f t="shared" si="3"/>
        <v>20195.670231</v>
      </c>
      <c r="U41" s="184">
        <f t="shared" si="4"/>
        <v>2.0197689999986324</v>
      </c>
    </row>
    <row r="42" spans="1:21">
      <c r="A42" s="67" t="s">
        <v>827</v>
      </c>
      <c r="B42" s="67">
        <v>253</v>
      </c>
      <c r="C42" s="67">
        <v>1</v>
      </c>
      <c r="D42" s="68" t="s">
        <v>1348</v>
      </c>
      <c r="E42" s="42"/>
      <c r="F42" s="42" t="s">
        <v>1349</v>
      </c>
      <c r="G42" s="59">
        <v>1190702</v>
      </c>
      <c r="H42" s="57">
        <v>16</v>
      </c>
      <c r="I42" s="59">
        <v>39871</v>
      </c>
      <c r="J42" s="58">
        <v>8159</v>
      </c>
      <c r="K42" s="60">
        <v>2959.87</v>
      </c>
      <c r="L42" s="58" t="s">
        <v>1350</v>
      </c>
      <c r="M42" s="58" t="s">
        <v>1884</v>
      </c>
      <c r="N42" s="124">
        <v>0.1</v>
      </c>
      <c r="O42" s="177">
        <v>12</v>
      </c>
      <c r="P42" s="177">
        <f>10+12+12+12+12+12+12+12</f>
        <v>94</v>
      </c>
      <c r="Q42" s="38">
        <f t="shared" si="0"/>
        <v>24.665583333333334</v>
      </c>
      <c r="R42" s="187">
        <f t="shared" si="1"/>
        <v>295.98700000000002</v>
      </c>
      <c r="S42" s="184">
        <f t="shared" si="2"/>
        <v>2318.5648333333334</v>
      </c>
      <c r="T42" s="184">
        <f t="shared" si="3"/>
        <v>2614.5518333333334</v>
      </c>
      <c r="U42" s="184">
        <f t="shared" si="4"/>
        <v>345.31816666666646</v>
      </c>
    </row>
    <row r="43" spans="1:21">
      <c r="A43" s="67" t="s">
        <v>827</v>
      </c>
      <c r="B43" s="67">
        <v>263</v>
      </c>
      <c r="C43" s="67">
        <v>1</v>
      </c>
      <c r="D43" s="68" t="s">
        <v>1351</v>
      </c>
      <c r="E43" s="67"/>
      <c r="F43" s="42" t="s">
        <v>1265</v>
      </c>
      <c r="G43" s="59">
        <v>1172530</v>
      </c>
      <c r="H43" s="57">
        <v>3980</v>
      </c>
      <c r="I43" s="59">
        <v>39499</v>
      </c>
      <c r="J43" s="58">
        <v>2718</v>
      </c>
      <c r="K43" s="60">
        <v>17480</v>
      </c>
      <c r="L43" s="58" t="s">
        <v>1352</v>
      </c>
      <c r="M43" s="58" t="s">
        <v>1863</v>
      </c>
      <c r="N43" s="124">
        <v>0.1</v>
      </c>
      <c r="O43" s="177">
        <v>12</v>
      </c>
      <c r="P43" s="177">
        <f>10+12+12+12+12+12+12+12+12</f>
        <v>106</v>
      </c>
      <c r="Q43" s="38">
        <f t="shared" si="0"/>
        <v>145.66666666666666</v>
      </c>
      <c r="R43" s="187">
        <f t="shared" si="1"/>
        <v>1748</v>
      </c>
      <c r="S43" s="184">
        <f t="shared" si="2"/>
        <v>15440.666666666666</v>
      </c>
      <c r="T43" s="184">
        <f t="shared" si="3"/>
        <v>17188.666666666664</v>
      </c>
      <c r="U43" s="184">
        <f t="shared" si="4"/>
        <v>291.33333333333576</v>
      </c>
    </row>
    <row r="44" spans="1:21">
      <c r="A44" s="67" t="s">
        <v>827</v>
      </c>
      <c r="B44" s="67">
        <v>264</v>
      </c>
      <c r="C44" s="67">
        <v>1</v>
      </c>
      <c r="D44" s="68" t="s">
        <v>1242</v>
      </c>
      <c r="E44" s="67"/>
      <c r="F44" s="42" t="s">
        <v>968</v>
      </c>
      <c r="G44" s="59">
        <v>1296713</v>
      </c>
      <c r="H44" s="58">
        <v>568</v>
      </c>
      <c r="I44" s="59">
        <v>40317</v>
      </c>
      <c r="J44" s="58" t="s">
        <v>1353</v>
      </c>
      <c r="K44" s="60">
        <v>1819</v>
      </c>
      <c r="L44" s="58" t="s">
        <v>396</v>
      </c>
      <c r="M44" s="58" t="s">
        <v>1863</v>
      </c>
      <c r="N44" s="124">
        <v>0.1</v>
      </c>
      <c r="O44" s="177">
        <v>12</v>
      </c>
      <c r="P44" s="177">
        <f>7+12+12+12+12+12+12</f>
        <v>79</v>
      </c>
      <c r="Q44" s="38">
        <f t="shared" si="0"/>
        <v>15.158333333333333</v>
      </c>
      <c r="R44" s="187">
        <f t="shared" si="1"/>
        <v>181.9</v>
      </c>
      <c r="S44" s="184">
        <f t="shared" si="2"/>
        <v>1197.5083333333332</v>
      </c>
      <c r="T44" s="184">
        <f t="shared" si="3"/>
        <v>1379.4083333333333</v>
      </c>
      <c r="U44" s="184">
        <f t="shared" si="4"/>
        <v>439.5916666666667</v>
      </c>
    </row>
    <row r="45" spans="1:21">
      <c r="A45" s="62" t="s">
        <v>827</v>
      </c>
      <c r="B45" s="62">
        <v>265</v>
      </c>
      <c r="C45" s="62">
        <v>1</v>
      </c>
      <c r="D45" s="63" t="s">
        <v>1354</v>
      </c>
      <c r="E45" s="62"/>
      <c r="F45" s="42" t="s">
        <v>1265</v>
      </c>
      <c r="G45" s="58" t="s">
        <v>1355</v>
      </c>
      <c r="H45" s="57">
        <v>232</v>
      </c>
      <c r="I45" s="59">
        <v>40071</v>
      </c>
      <c r="J45" s="58" t="s">
        <v>1356</v>
      </c>
      <c r="K45" s="60">
        <v>299</v>
      </c>
      <c r="L45" s="58" t="s">
        <v>396</v>
      </c>
      <c r="M45" s="58" t="s">
        <v>1877</v>
      </c>
      <c r="N45" s="61">
        <v>0.33329999999999999</v>
      </c>
      <c r="O45" s="177">
        <v>0</v>
      </c>
      <c r="P45" s="177">
        <v>36</v>
      </c>
      <c r="Q45" s="38">
        <f t="shared" si="0"/>
        <v>8.3047249999999995</v>
      </c>
      <c r="R45" s="187">
        <f t="shared" si="1"/>
        <v>0</v>
      </c>
      <c r="S45" s="184">
        <f t="shared" si="2"/>
        <v>298.9701</v>
      </c>
      <c r="T45" s="184">
        <f t="shared" si="3"/>
        <v>298.9701</v>
      </c>
      <c r="U45" s="184">
        <f t="shared" si="4"/>
        <v>2.9899999999997817E-2</v>
      </c>
    </row>
    <row r="46" spans="1:21">
      <c r="A46" s="67" t="s">
        <v>827</v>
      </c>
      <c r="B46" s="67">
        <v>266</v>
      </c>
      <c r="C46" s="67">
        <v>1</v>
      </c>
      <c r="D46" s="63" t="s">
        <v>1357</v>
      </c>
      <c r="E46" s="62"/>
      <c r="F46" s="42" t="s">
        <v>1258</v>
      </c>
      <c r="G46" s="59">
        <v>1234623</v>
      </c>
      <c r="H46" s="57">
        <v>4285</v>
      </c>
      <c r="I46" s="69">
        <v>39766</v>
      </c>
      <c r="J46" s="58">
        <v>30010</v>
      </c>
      <c r="K46" s="60">
        <v>253.58</v>
      </c>
      <c r="L46" s="58" t="s">
        <v>1358</v>
      </c>
      <c r="M46" s="58" t="s">
        <v>1863</v>
      </c>
      <c r="N46" s="124">
        <v>0.1</v>
      </c>
      <c r="O46" s="177">
        <v>12</v>
      </c>
      <c r="P46" s="177">
        <f>1+12+12+12+12+12+12+12+12</f>
        <v>97</v>
      </c>
      <c r="Q46" s="38">
        <f t="shared" si="0"/>
        <v>2.1131666666666669</v>
      </c>
      <c r="R46" s="187">
        <f t="shared" si="1"/>
        <v>25.358000000000004</v>
      </c>
      <c r="S46" s="184">
        <f t="shared" si="2"/>
        <v>204.97716666666668</v>
      </c>
      <c r="T46" s="184">
        <f t="shared" si="3"/>
        <v>230.33516666666668</v>
      </c>
      <c r="U46" s="184">
        <f t="shared" si="4"/>
        <v>23.244833333333332</v>
      </c>
    </row>
    <row r="47" spans="1:21">
      <c r="A47" s="67" t="s">
        <v>827</v>
      </c>
      <c r="B47" s="67">
        <v>268</v>
      </c>
      <c r="C47" s="67">
        <v>1</v>
      </c>
      <c r="D47" s="68" t="s">
        <v>1359</v>
      </c>
      <c r="E47" s="67"/>
      <c r="F47" s="42" t="s">
        <v>1265</v>
      </c>
      <c r="G47" s="69">
        <v>1325932</v>
      </c>
      <c r="H47" s="58">
        <v>804</v>
      </c>
      <c r="I47" s="59">
        <v>40479</v>
      </c>
      <c r="J47" s="58">
        <v>4675</v>
      </c>
      <c r="K47" s="60">
        <v>6380</v>
      </c>
      <c r="L47" s="58" t="s">
        <v>1352</v>
      </c>
      <c r="M47" s="58" t="s">
        <v>1863</v>
      </c>
      <c r="N47" s="124">
        <v>0.1</v>
      </c>
      <c r="O47" s="177">
        <v>12</v>
      </c>
      <c r="P47" s="177">
        <f>2+12+12+12+12+12+12</f>
        <v>74</v>
      </c>
      <c r="Q47" s="38">
        <f t="shared" si="0"/>
        <v>53.166666666666664</v>
      </c>
      <c r="R47" s="187">
        <f t="shared" si="1"/>
        <v>638</v>
      </c>
      <c r="S47" s="184">
        <f t="shared" si="2"/>
        <v>3934.333333333333</v>
      </c>
      <c r="T47" s="184">
        <f t="shared" si="3"/>
        <v>4572.333333333333</v>
      </c>
      <c r="U47" s="184">
        <f t="shared" si="4"/>
        <v>1807.666666666667</v>
      </c>
    </row>
    <row r="48" spans="1:21">
      <c r="A48" s="67" t="s">
        <v>827</v>
      </c>
      <c r="B48" s="67">
        <v>279</v>
      </c>
      <c r="C48" s="67">
        <v>1</v>
      </c>
      <c r="D48" s="68" t="s">
        <v>1360</v>
      </c>
      <c r="E48" s="67"/>
      <c r="F48" s="58" t="s">
        <v>1284</v>
      </c>
      <c r="G48" s="59">
        <v>1190793</v>
      </c>
      <c r="H48" s="57">
        <v>4076</v>
      </c>
      <c r="I48" s="59">
        <v>39591</v>
      </c>
      <c r="J48" s="58" t="s">
        <v>1361</v>
      </c>
      <c r="K48" s="60">
        <v>799</v>
      </c>
      <c r="L48" s="58" t="s">
        <v>1362</v>
      </c>
      <c r="M48" s="58" t="s">
        <v>1863</v>
      </c>
      <c r="N48" s="124">
        <v>0.1</v>
      </c>
      <c r="O48" s="177">
        <v>12</v>
      </c>
      <c r="P48" s="177">
        <f>7+12+12+12+12+12+12+12+12</f>
        <v>103</v>
      </c>
      <c r="Q48" s="38">
        <f t="shared" si="0"/>
        <v>6.6583333333333341</v>
      </c>
      <c r="R48" s="187">
        <f t="shared" si="1"/>
        <v>79.900000000000006</v>
      </c>
      <c r="S48" s="184">
        <f t="shared" si="2"/>
        <v>685.80833333333339</v>
      </c>
      <c r="T48" s="184">
        <f t="shared" si="3"/>
        <v>765.70833333333337</v>
      </c>
      <c r="U48" s="184">
        <f t="shared" si="4"/>
        <v>33.291666666666629</v>
      </c>
    </row>
    <row r="49" spans="1:21">
      <c r="A49" s="62" t="s">
        <v>827</v>
      </c>
      <c r="B49" s="62">
        <v>282</v>
      </c>
      <c r="C49" s="62">
        <v>1</v>
      </c>
      <c r="D49" s="63" t="s">
        <v>1363</v>
      </c>
      <c r="E49" s="62"/>
      <c r="F49" s="42" t="s">
        <v>1364</v>
      </c>
      <c r="G49" s="59">
        <v>1220013</v>
      </c>
      <c r="H49" s="58">
        <v>4251</v>
      </c>
      <c r="I49" s="59">
        <v>39737</v>
      </c>
      <c r="J49" s="58">
        <v>466438</v>
      </c>
      <c r="K49" s="60">
        <v>7990</v>
      </c>
      <c r="L49" s="58" t="s">
        <v>1365</v>
      </c>
      <c r="M49" s="58" t="s">
        <v>1877</v>
      </c>
      <c r="N49" s="61">
        <v>0.33329999999999999</v>
      </c>
      <c r="O49" s="177">
        <v>0</v>
      </c>
      <c r="P49" s="177">
        <v>36</v>
      </c>
      <c r="Q49" s="38">
        <f t="shared" si="0"/>
        <v>221.92224999999999</v>
      </c>
      <c r="R49" s="187">
        <f t="shared" si="1"/>
        <v>0</v>
      </c>
      <c r="S49" s="184">
        <f t="shared" si="2"/>
        <v>7989.201</v>
      </c>
      <c r="T49" s="184">
        <f t="shared" si="3"/>
        <v>7989.201</v>
      </c>
      <c r="U49" s="184">
        <f t="shared" si="4"/>
        <v>0.79899999999997817</v>
      </c>
    </row>
    <row r="50" spans="1:21">
      <c r="A50" s="62" t="s">
        <v>827</v>
      </c>
      <c r="B50" s="62">
        <v>283</v>
      </c>
      <c r="C50" s="62">
        <v>1</v>
      </c>
      <c r="D50" s="188" t="s">
        <v>1366</v>
      </c>
      <c r="E50" s="62"/>
      <c r="F50" s="42" t="s">
        <v>1258</v>
      </c>
      <c r="G50" s="58" t="s">
        <v>748</v>
      </c>
      <c r="H50" s="58">
        <v>327</v>
      </c>
      <c r="I50" s="59" t="s">
        <v>1367</v>
      </c>
      <c r="J50" s="58" t="s">
        <v>684</v>
      </c>
      <c r="K50" s="60">
        <v>4955.6499999999996</v>
      </c>
      <c r="L50" s="58" t="s">
        <v>1368</v>
      </c>
      <c r="M50" s="58" t="s">
        <v>1877</v>
      </c>
      <c r="N50" s="61">
        <v>0.33329999999999999</v>
      </c>
      <c r="O50" s="177">
        <v>0</v>
      </c>
      <c r="P50" s="177">
        <v>36</v>
      </c>
      <c r="Q50" s="38">
        <f t="shared" si="0"/>
        <v>137.64317874999998</v>
      </c>
      <c r="R50" s="187">
        <f t="shared" si="1"/>
        <v>0</v>
      </c>
      <c r="S50" s="184">
        <f t="shared" si="2"/>
        <v>4955.1544349999995</v>
      </c>
      <c r="T50" s="184">
        <f t="shared" si="3"/>
        <v>4955.1544349999995</v>
      </c>
      <c r="U50" s="184">
        <f t="shared" si="4"/>
        <v>0.49556500000016968</v>
      </c>
    </row>
    <row r="51" spans="1:21">
      <c r="A51" s="62" t="s">
        <v>827</v>
      </c>
      <c r="B51" s="62">
        <v>284</v>
      </c>
      <c r="C51" s="62">
        <v>1</v>
      </c>
      <c r="D51" s="63" t="s">
        <v>831</v>
      </c>
      <c r="E51" s="62"/>
      <c r="F51" s="42" t="s">
        <v>653</v>
      </c>
      <c r="G51" s="59">
        <v>1220013</v>
      </c>
      <c r="H51" s="58">
        <v>4251</v>
      </c>
      <c r="I51" s="59">
        <v>39737</v>
      </c>
      <c r="J51" s="58">
        <v>466438</v>
      </c>
      <c r="K51" s="60">
        <v>7990</v>
      </c>
      <c r="L51" s="59" t="s">
        <v>1365</v>
      </c>
      <c r="M51" s="58" t="s">
        <v>1877</v>
      </c>
      <c r="N51" s="61">
        <v>0.33329999999999999</v>
      </c>
      <c r="O51" s="177">
        <v>0</v>
      </c>
      <c r="P51" s="177">
        <v>36</v>
      </c>
      <c r="Q51" s="38">
        <f t="shared" si="0"/>
        <v>221.92224999999999</v>
      </c>
      <c r="R51" s="187">
        <f t="shared" si="1"/>
        <v>0</v>
      </c>
      <c r="S51" s="184">
        <f t="shared" si="2"/>
        <v>7989.201</v>
      </c>
      <c r="T51" s="184">
        <f t="shared" si="3"/>
        <v>7989.201</v>
      </c>
      <c r="U51" s="184">
        <f t="shared" si="4"/>
        <v>0.79899999999997817</v>
      </c>
    </row>
    <row r="52" spans="1:21">
      <c r="A52" s="62" t="s">
        <v>827</v>
      </c>
      <c r="B52" s="62">
        <v>285</v>
      </c>
      <c r="C52" s="62">
        <v>1</v>
      </c>
      <c r="D52" s="63" t="s">
        <v>839</v>
      </c>
      <c r="E52" s="62"/>
      <c r="F52" s="42" t="s">
        <v>1308</v>
      </c>
      <c r="G52" s="58" t="s">
        <v>1369</v>
      </c>
      <c r="H52" s="58">
        <v>219</v>
      </c>
      <c r="I52" s="59">
        <v>40064</v>
      </c>
      <c r="J52" s="58">
        <v>96</v>
      </c>
      <c r="K52" s="60">
        <v>4370</v>
      </c>
      <c r="L52" s="58" t="s">
        <v>1370</v>
      </c>
      <c r="M52" s="58" t="s">
        <v>1863</v>
      </c>
      <c r="N52" s="124">
        <v>0.1</v>
      </c>
      <c r="O52" s="177">
        <v>12</v>
      </c>
      <c r="P52" s="177">
        <f>3+12+12+12+12+12+12+12</f>
        <v>87</v>
      </c>
      <c r="Q52" s="38">
        <f t="shared" si="0"/>
        <v>36.416666666666664</v>
      </c>
      <c r="R52" s="187">
        <f t="shared" si="1"/>
        <v>437</v>
      </c>
      <c r="S52" s="184">
        <f t="shared" si="2"/>
        <v>3168.25</v>
      </c>
      <c r="T52" s="184">
        <f t="shared" si="3"/>
        <v>3605.25</v>
      </c>
      <c r="U52" s="184">
        <f t="shared" si="4"/>
        <v>764.75</v>
      </c>
    </row>
    <row r="53" spans="1:21">
      <c r="A53" s="62" t="s">
        <v>827</v>
      </c>
      <c r="B53" s="62">
        <v>288</v>
      </c>
      <c r="C53" s="62">
        <v>1</v>
      </c>
      <c r="D53" s="63" t="s">
        <v>1371</v>
      </c>
      <c r="E53" s="62"/>
      <c r="F53" s="42" t="s">
        <v>1372</v>
      </c>
      <c r="G53" s="59">
        <v>1198007</v>
      </c>
      <c r="H53" s="58">
        <v>345</v>
      </c>
      <c r="I53" s="59">
        <v>40112</v>
      </c>
      <c r="J53" s="58">
        <v>8654</v>
      </c>
      <c r="K53" s="60">
        <v>4370</v>
      </c>
      <c r="L53" s="58" t="s">
        <v>1373</v>
      </c>
      <c r="M53" s="58" t="s">
        <v>1884</v>
      </c>
      <c r="N53" s="124">
        <v>0.1</v>
      </c>
      <c r="O53" s="177">
        <v>12</v>
      </c>
      <c r="P53" s="177">
        <f>2+12+12+12+12+12+12+12</f>
        <v>86</v>
      </c>
      <c r="Q53" s="38">
        <f t="shared" si="0"/>
        <v>36.416666666666664</v>
      </c>
      <c r="R53" s="187">
        <f t="shared" si="1"/>
        <v>437</v>
      </c>
      <c r="S53" s="184">
        <f t="shared" si="2"/>
        <v>3131.833333333333</v>
      </c>
      <c r="T53" s="184">
        <f t="shared" si="3"/>
        <v>3568.833333333333</v>
      </c>
      <c r="U53" s="184">
        <f t="shared" si="4"/>
        <v>801.16666666666697</v>
      </c>
    </row>
    <row r="54" spans="1:21">
      <c r="A54" s="62" t="s">
        <v>827</v>
      </c>
      <c r="B54" s="62">
        <v>292</v>
      </c>
      <c r="C54" s="62">
        <v>1</v>
      </c>
      <c r="D54" s="63" t="s">
        <v>1374</v>
      </c>
      <c r="E54" s="62"/>
      <c r="F54" s="42" t="s">
        <v>1308</v>
      </c>
      <c r="G54" s="58" t="s">
        <v>1375</v>
      </c>
      <c r="H54" s="58">
        <v>316</v>
      </c>
      <c r="I54" s="59">
        <v>39119</v>
      </c>
      <c r="J54" s="58" t="s">
        <v>1376</v>
      </c>
      <c r="K54" s="60">
        <v>299</v>
      </c>
      <c r="L54" s="58" t="s">
        <v>1377</v>
      </c>
      <c r="M54" s="58" t="s">
        <v>1877</v>
      </c>
      <c r="N54" s="61">
        <v>0.33329999999999999</v>
      </c>
      <c r="O54" s="177">
        <v>0</v>
      </c>
      <c r="P54" s="177">
        <v>36</v>
      </c>
      <c r="Q54" s="38">
        <f t="shared" si="0"/>
        <v>8.3047249999999995</v>
      </c>
      <c r="R54" s="187">
        <f t="shared" si="1"/>
        <v>0</v>
      </c>
      <c r="S54" s="184">
        <f t="shared" si="2"/>
        <v>298.9701</v>
      </c>
      <c r="T54" s="184">
        <f t="shared" si="3"/>
        <v>298.9701</v>
      </c>
      <c r="U54" s="184">
        <f t="shared" si="4"/>
        <v>2.9899999999997817E-2</v>
      </c>
    </row>
    <row r="55" spans="1:21">
      <c r="A55" s="62" t="s">
        <v>827</v>
      </c>
      <c r="B55" s="62">
        <v>302</v>
      </c>
      <c r="C55" s="62">
        <v>1</v>
      </c>
      <c r="D55" s="63" t="s">
        <v>1378</v>
      </c>
      <c r="E55" s="62"/>
      <c r="F55" s="58" t="s">
        <v>1258</v>
      </c>
      <c r="G55" s="59">
        <v>1300366</v>
      </c>
      <c r="H55" s="58">
        <v>572</v>
      </c>
      <c r="I55" s="59">
        <v>40347</v>
      </c>
      <c r="J55" s="58" t="s">
        <v>1379</v>
      </c>
      <c r="K55" s="60">
        <v>5999</v>
      </c>
      <c r="L55" s="58" t="s">
        <v>386</v>
      </c>
      <c r="M55" s="58" t="s">
        <v>1885</v>
      </c>
      <c r="N55" s="124">
        <v>0.1</v>
      </c>
      <c r="O55" s="177">
        <v>12</v>
      </c>
      <c r="P55" s="177">
        <f>6+12+12+12+12+12+12</f>
        <v>78</v>
      </c>
      <c r="Q55" s="38">
        <f t="shared" si="0"/>
        <v>49.991666666666667</v>
      </c>
      <c r="R55" s="187">
        <f t="shared" si="1"/>
        <v>599.9</v>
      </c>
      <c r="S55" s="184">
        <f t="shared" si="2"/>
        <v>3899.35</v>
      </c>
      <c r="T55" s="184">
        <f t="shared" si="3"/>
        <v>4499.25</v>
      </c>
      <c r="U55" s="184">
        <f t="shared" si="4"/>
        <v>1499.75</v>
      </c>
    </row>
    <row r="56" spans="1:21">
      <c r="A56" s="62" t="s">
        <v>827</v>
      </c>
      <c r="B56" s="62">
        <v>310</v>
      </c>
      <c r="C56" s="62">
        <v>1</v>
      </c>
      <c r="D56" s="63" t="s">
        <v>1366</v>
      </c>
      <c r="E56" s="62"/>
      <c r="F56" s="189" t="s">
        <v>1258</v>
      </c>
      <c r="G56" s="58"/>
      <c r="H56" s="58">
        <v>643</v>
      </c>
      <c r="I56" s="59">
        <v>40388</v>
      </c>
      <c r="J56" s="58" t="s">
        <v>430</v>
      </c>
      <c r="K56" s="60">
        <v>175.5</v>
      </c>
      <c r="L56" s="58" t="s">
        <v>1380</v>
      </c>
      <c r="M56" s="58" t="s">
        <v>1884</v>
      </c>
      <c r="N56" s="124">
        <v>0.1</v>
      </c>
      <c r="O56" s="177">
        <v>12</v>
      </c>
      <c r="P56" s="177">
        <f>5+12+12+12+12+12+12</f>
        <v>77</v>
      </c>
      <c r="Q56" s="38">
        <f t="shared" si="0"/>
        <v>1.4625000000000001</v>
      </c>
      <c r="R56" s="187">
        <f t="shared" si="1"/>
        <v>17.55</v>
      </c>
      <c r="S56" s="184">
        <f t="shared" si="2"/>
        <v>112.61250000000001</v>
      </c>
      <c r="T56" s="184">
        <f t="shared" si="3"/>
        <v>130.16250000000002</v>
      </c>
      <c r="U56" s="184">
        <f t="shared" si="4"/>
        <v>45.337499999999977</v>
      </c>
    </row>
    <row r="57" spans="1:21">
      <c r="A57" s="62" t="s">
        <v>827</v>
      </c>
      <c r="B57" s="62">
        <v>311</v>
      </c>
      <c r="C57" s="62">
        <v>1</v>
      </c>
      <c r="D57" s="63" t="s">
        <v>1381</v>
      </c>
      <c r="E57" s="62"/>
      <c r="F57" s="58" t="s">
        <v>1256</v>
      </c>
      <c r="G57" s="59">
        <v>1216270</v>
      </c>
      <c r="H57" s="58">
        <v>1160</v>
      </c>
      <c r="I57" s="59">
        <v>40718</v>
      </c>
      <c r="J57" s="58">
        <v>1022</v>
      </c>
      <c r="K57" s="60">
        <v>4640</v>
      </c>
      <c r="L57" s="58" t="s">
        <v>811</v>
      </c>
      <c r="M57" s="58" t="s">
        <v>1884</v>
      </c>
      <c r="N57" s="124">
        <v>0.1</v>
      </c>
      <c r="O57" s="177">
        <v>12</v>
      </c>
      <c r="P57" s="177">
        <f>6+12+12+12+12+12</f>
        <v>66</v>
      </c>
      <c r="Q57" s="38">
        <f t="shared" si="0"/>
        <v>38.666666666666664</v>
      </c>
      <c r="R57" s="187">
        <f t="shared" si="1"/>
        <v>464</v>
      </c>
      <c r="S57" s="184">
        <f t="shared" si="2"/>
        <v>2552</v>
      </c>
      <c r="T57" s="184">
        <f t="shared" si="3"/>
        <v>3016</v>
      </c>
      <c r="U57" s="184">
        <f t="shared" si="4"/>
        <v>1624</v>
      </c>
    </row>
    <row r="58" spans="1:21">
      <c r="A58" s="190" t="s">
        <v>827</v>
      </c>
      <c r="B58" s="190">
        <v>315</v>
      </c>
      <c r="C58" s="190">
        <v>1</v>
      </c>
      <c r="D58" s="191" t="s">
        <v>1382</v>
      </c>
      <c r="E58" s="190"/>
      <c r="F58" s="58" t="s">
        <v>1256</v>
      </c>
      <c r="G58" s="192" t="s">
        <v>1383</v>
      </c>
      <c r="H58" s="192">
        <v>626</v>
      </c>
      <c r="I58" s="193">
        <v>40385</v>
      </c>
      <c r="J58" s="192" t="s">
        <v>1384</v>
      </c>
      <c r="K58" s="194">
        <v>869.97</v>
      </c>
      <c r="L58" s="192" t="s">
        <v>912</v>
      </c>
      <c r="M58" s="58" t="s">
        <v>1877</v>
      </c>
      <c r="N58" s="61">
        <v>0.33329999999999999</v>
      </c>
      <c r="O58" s="177">
        <v>0</v>
      </c>
      <c r="P58" s="177">
        <v>36</v>
      </c>
      <c r="Q58" s="38">
        <f t="shared" si="0"/>
        <v>24.16341675</v>
      </c>
      <c r="R58" s="187">
        <f t="shared" si="1"/>
        <v>0</v>
      </c>
      <c r="S58" s="184">
        <f t="shared" si="2"/>
        <v>869.88300300000003</v>
      </c>
      <c r="T58" s="184">
        <f t="shared" si="3"/>
        <v>869.88300300000003</v>
      </c>
      <c r="U58" s="184">
        <f t="shared" si="4"/>
        <v>8.699699999999666E-2</v>
      </c>
    </row>
    <row r="59" spans="1:21">
      <c r="A59" s="62" t="s">
        <v>827</v>
      </c>
      <c r="B59" s="62">
        <v>316</v>
      </c>
      <c r="C59" s="62">
        <v>1</v>
      </c>
      <c r="D59" s="63" t="s">
        <v>1385</v>
      </c>
      <c r="E59" s="62"/>
      <c r="F59" s="58" t="s">
        <v>1280</v>
      </c>
      <c r="G59" s="59">
        <v>1311323</v>
      </c>
      <c r="H59" s="58">
        <v>631</v>
      </c>
      <c r="I59" s="59">
        <v>40386</v>
      </c>
      <c r="J59" s="58">
        <v>46244</v>
      </c>
      <c r="K59" s="60">
        <v>3249</v>
      </c>
      <c r="L59" s="58" t="s">
        <v>1386</v>
      </c>
      <c r="M59" s="58" t="s">
        <v>1863</v>
      </c>
      <c r="N59" s="61">
        <v>0.33329999999999999</v>
      </c>
      <c r="O59" s="177">
        <v>0</v>
      </c>
      <c r="P59" s="177">
        <v>36</v>
      </c>
      <c r="Q59" s="38">
        <f t="shared" si="0"/>
        <v>90.240974999999992</v>
      </c>
      <c r="R59" s="187">
        <f t="shared" si="1"/>
        <v>0</v>
      </c>
      <c r="S59" s="184">
        <f t="shared" si="2"/>
        <v>3248.6750999999995</v>
      </c>
      <c r="T59" s="184">
        <f t="shared" si="3"/>
        <v>3248.6750999999995</v>
      </c>
      <c r="U59" s="184">
        <f t="shared" si="4"/>
        <v>0.32490000000052532</v>
      </c>
    </row>
    <row r="60" spans="1:21">
      <c r="A60" s="62" t="s">
        <v>827</v>
      </c>
      <c r="B60" s="62">
        <v>320</v>
      </c>
      <c r="C60" s="62">
        <v>1</v>
      </c>
      <c r="D60" s="63" t="s">
        <v>1387</v>
      </c>
      <c r="E60" s="62"/>
      <c r="F60" s="58" t="s">
        <v>1256</v>
      </c>
      <c r="G60" s="59">
        <v>1230970</v>
      </c>
      <c r="H60" s="58">
        <v>438</v>
      </c>
      <c r="I60" s="59">
        <v>40220</v>
      </c>
      <c r="J60" s="58">
        <v>21213</v>
      </c>
      <c r="K60" s="60">
        <v>2949</v>
      </c>
      <c r="L60" s="58" t="s">
        <v>1388</v>
      </c>
      <c r="M60" s="58" t="s">
        <v>1877</v>
      </c>
      <c r="N60" s="61">
        <v>0.33329999999999999</v>
      </c>
      <c r="O60" s="177">
        <v>0</v>
      </c>
      <c r="P60" s="177">
        <v>36</v>
      </c>
      <c r="Q60" s="38">
        <f t="shared" si="0"/>
        <v>81.908474999999996</v>
      </c>
      <c r="R60" s="187">
        <f t="shared" si="1"/>
        <v>0</v>
      </c>
      <c r="S60" s="184">
        <f t="shared" si="2"/>
        <v>2948.7050999999997</v>
      </c>
      <c r="T60" s="184">
        <f t="shared" si="3"/>
        <v>2948.7050999999997</v>
      </c>
      <c r="U60" s="184">
        <f t="shared" si="4"/>
        <v>0.29490000000032524</v>
      </c>
    </row>
    <row r="61" spans="1:21">
      <c r="A61" s="62" t="s">
        <v>827</v>
      </c>
      <c r="B61" s="62">
        <v>327</v>
      </c>
      <c r="C61" s="62">
        <v>1</v>
      </c>
      <c r="D61" s="63" t="s">
        <v>1389</v>
      </c>
      <c r="E61" s="62"/>
      <c r="F61" s="58" t="s">
        <v>1325</v>
      </c>
      <c r="G61" s="59">
        <v>1318627</v>
      </c>
      <c r="H61" s="58">
        <v>714</v>
      </c>
      <c r="I61" s="59">
        <v>40220</v>
      </c>
      <c r="J61" s="58"/>
      <c r="K61" s="60">
        <v>904.8</v>
      </c>
      <c r="L61" s="58"/>
      <c r="M61" s="58" t="s">
        <v>1883</v>
      </c>
      <c r="N61" s="124">
        <v>0.1</v>
      </c>
      <c r="O61" s="177">
        <v>12</v>
      </c>
      <c r="P61" s="177">
        <f>10+12+12+12+12+12+12</f>
        <v>82</v>
      </c>
      <c r="Q61" s="38">
        <f t="shared" si="0"/>
        <v>7.54</v>
      </c>
      <c r="R61" s="187">
        <f t="shared" si="1"/>
        <v>90.48</v>
      </c>
      <c r="S61" s="184">
        <f t="shared" si="2"/>
        <v>618.28</v>
      </c>
      <c r="T61" s="184">
        <f t="shared" si="3"/>
        <v>708.76</v>
      </c>
      <c r="U61" s="184">
        <f t="shared" si="4"/>
        <v>196.03999999999996</v>
      </c>
    </row>
    <row r="62" spans="1:21">
      <c r="A62" s="62" t="s">
        <v>827</v>
      </c>
      <c r="B62" s="62">
        <v>336</v>
      </c>
      <c r="C62" s="62">
        <v>1</v>
      </c>
      <c r="D62" s="63" t="s">
        <v>1390</v>
      </c>
      <c r="E62" s="62"/>
      <c r="F62" s="58" t="s">
        <v>1307</v>
      </c>
      <c r="G62" s="58" t="s">
        <v>1391</v>
      </c>
      <c r="H62" s="58">
        <v>798</v>
      </c>
      <c r="I62" s="59">
        <v>40479</v>
      </c>
      <c r="J62" s="58" t="s">
        <v>1392</v>
      </c>
      <c r="K62" s="60">
        <v>684.4</v>
      </c>
      <c r="L62" s="58" t="s">
        <v>1393</v>
      </c>
      <c r="M62" s="58" t="s">
        <v>1877</v>
      </c>
      <c r="N62" s="61">
        <v>0.33329999999999999</v>
      </c>
      <c r="O62" s="177">
        <v>0</v>
      </c>
      <c r="P62" s="177">
        <v>36</v>
      </c>
      <c r="Q62" s="38">
        <f t="shared" si="0"/>
        <v>19.009209999999999</v>
      </c>
      <c r="R62" s="187">
        <f t="shared" si="1"/>
        <v>0</v>
      </c>
      <c r="S62" s="184">
        <f t="shared" si="2"/>
        <v>684.33155999999997</v>
      </c>
      <c r="T62" s="184">
        <f t="shared" si="3"/>
        <v>684.33155999999997</v>
      </c>
      <c r="U62" s="184">
        <f t="shared" si="4"/>
        <v>6.8440000000009604E-2</v>
      </c>
    </row>
    <row r="63" spans="1:21">
      <c r="A63" s="62" t="s">
        <v>827</v>
      </c>
      <c r="B63" s="62">
        <v>338</v>
      </c>
      <c r="C63" s="62">
        <v>1</v>
      </c>
      <c r="D63" s="63" t="s">
        <v>1394</v>
      </c>
      <c r="E63" s="62"/>
      <c r="F63" s="58" t="s">
        <v>1307</v>
      </c>
      <c r="G63" s="58" t="s">
        <v>1395</v>
      </c>
      <c r="H63" s="58"/>
      <c r="I63" s="59">
        <v>40479</v>
      </c>
      <c r="J63" s="58"/>
      <c r="K63" s="60">
        <v>904.77</v>
      </c>
      <c r="L63" s="58"/>
      <c r="M63" s="58" t="s">
        <v>1877</v>
      </c>
      <c r="N63" s="61">
        <v>0.33329999999999999</v>
      </c>
      <c r="O63" s="177">
        <v>0</v>
      </c>
      <c r="P63" s="177">
        <v>36</v>
      </c>
      <c r="Q63" s="38">
        <f t="shared" si="0"/>
        <v>25.12998675</v>
      </c>
      <c r="R63" s="187">
        <f t="shared" si="1"/>
        <v>0</v>
      </c>
      <c r="S63" s="184">
        <f t="shared" si="2"/>
        <v>904.67952300000002</v>
      </c>
      <c r="T63" s="184">
        <f t="shared" si="3"/>
        <v>904.67952300000002</v>
      </c>
      <c r="U63" s="184">
        <f t="shared" si="4"/>
        <v>9.0476999999964391E-2</v>
      </c>
    </row>
    <row r="64" spans="1:21">
      <c r="A64" s="62" t="s">
        <v>827</v>
      </c>
      <c r="B64" s="62">
        <v>342</v>
      </c>
      <c r="C64" s="62">
        <v>1</v>
      </c>
      <c r="D64" s="63" t="s">
        <v>1396</v>
      </c>
      <c r="E64" s="62"/>
      <c r="F64" s="58" t="s">
        <v>1266</v>
      </c>
      <c r="G64" s="59">
        <v>1329585</v>
      </c>
      <c r="H64" s="58">
        <v>835</v>
      </c>
      <c r="I64" s="59">
        <v>40491</v>
      </c>
      <c r="J64" s="58" t="s">
        <v>1397</v>
      </c>
      <c r="K64" s="60">
        <v>1799</v>
      </c>
      <c r="L64" s="58" t="s">
        <v>396</v>
      </c>
      <c r="M64" s="58" t="s">
        <v>1863</v>
      </c>
      <c r="N64" s="61">
        <v>0.33329999999999999</v>
      </c>
      <c r="P64" s="177">
        <v>36</v>
      </c>
      <c r="Q64" s="38">
        <f t="shared" si="0"/>
        <v>49.967224999999992</v>
      </c>
      <c r="R64" s="187">
        <f t="shared" si="1"/>
        <v>0</v>
      </c>
      <c r="S64" s="184">
        <f t="shared" si="2"/>
        <v>1798.8200999999997</v>
      </c>
      <c r="T64" s="184">
        <f t="shared" si="3"/>
        <v>1798.8200999999997</v>
      </c>
      <c r="U64" s="184">
        <f t="shared" si="4"/>
        <v>0.17990000000031614</v>
      </c>
    </row>
    <row r="65" spans="1:22">
      <c r="A65" s="62" t="s">
        <v>827</v>
      </c>
      <c r="B65" s="62">
        <v>344</v>
      </c>
      <c r="C65" s="62">
        <v>1</v>
      </c>
      <c r="D65" s="63" t="s">
        <v>1398</v>
      </c>
      <c r="E65" s="62"/>
      <c r="F65" s="58" t="s">
        <v>1280</v>
      </c>
      <c r="G65" s="58" t="s">
        <v>350</v>
      </c>
      <c r="H65" s="58">
        <v>855</v>
      </c>
      <c r="I65" s="59">
        <v>40512</v>
      </c>
      <c r="J65" s="58" t="s">
        <v>1399</v>
      </c>
      <c r="K65" s="60">
        <v>739</v>
      </c>
      <c r="L65" s="58" t="s">
        <v>396</v>
      </c>
      <c r="M65" s="58" t="s">
        <v>1863</v>
      </c>
      <c r="N65" s="61">
        <v>0.33329999999999999</v>
      </c>
      <c r="P65" s="177">
        <v>36</v>
      </c>
      <c r="Q65" s="38">
        <f t="shared" si="0"/>
        <v>20.525724999999998</v>
      </c>
      <c r="R65" s="187">
        <f t="shared" si="1"/>
        <v>0</v>
      </c>
      <c r="S65" s="184">
        <f t="shared" si="2"/>
        <v>738.92609999999991</v>
      </c>
      <c r="T65" s="184">
        <f t="shared" si="3"/>
        <v>738.92609999999991</v>
      </c>
      <c r="U65" s="184">
        <f t="shared" si="4"/>
        <v>7.3900000000094224E-2</v>
      </c>
    </row>
    <row r="66" spans="1:22">
      <c r="A66" s="62" t="s">
        <v>827</v>
      </c>
      <c r="B66" s="62">
        <v>346</v>
      </c>
      <c r="C66" s="62">
        <v>1</v>
      </c>
      <c r="D66" s="63" t="s">
        <v>1400</v>
      </c>
      <c r="E66" s="62"/>
      <c r="F66" s="58" t="s">
        <v>1314</v>
      </c>
      <c r="G66" s="59">
        <v>1380689</v>
      </c>
      <c r="H66" s="58">
        <v>885</v>
      </c>
      <c r="I66" s="59">
        <v>40526</v>
      </c>
      <c r="J66" s="58" t="s">
        <v>1401</v>
      </c>
      <c r="K66" s="60">
        <v>619</v>
      </c>
      <c r="L66" s="58" t="s">
        <v>396</v>
      </c>
      <c r="M66" s="58" t="s">
        <v>1863</v>
      </c>
      <c r="N66" s="124">
        <v>0.1</v>
      </c>
      <c r="O66" s="177">
        <v>12</v>
      </c>
      <c r="P66" s="177">
        <f>12+12+12+12+12+12</f>
        <v>72</v>
      </c>
      <c r="Q66" s="38">
        <f t="shared" si="0"/>
        <v>5.1583333333333341</v>
      </c>
      <c r="R66" s="187">
        <f t="shared" si="1"/>
        <v>61.900000000000006</v>
      </c>
      <c r="S66" s="184">
        <f t="shared" si="2"/>
        <v>371.40000000000003</v>
      </c>
      <c r="T66" s="184">
        <f t="shared" si="3"/>
        <v>433.30000000000007</v>
      </c>
      <c r="U66" s="184">
        <f t="shared" si="4"/>
        <v>185.69999999999993</v>
      </c>
    </row>
    <row r="67" spans="1:22">
      <c r="A67" s="62" t="s">
        <v>827</v>
      </c>
      <c r="B67" s="62">
        <v>357</v>
      </c>
      <c r="C67" s="62">
        <v>1</v>
      </c>
      <c r="D67" s="63" t="s">
        <v>1402</v>
      </c>
      <c r="E67" s="62"/>
      <c r="F67" s="58" t="s">
        <v>1403</v>
      </c>
      <c r="G67" s="59">
        <v>1208965</v>
      </c>
      <c r="H67" s="58">
        <v>986</v>
      </c>
      <c r="I67" s="59">
        <v>40588</v>
      </c>
      <c r="J67" s="58">
        <v>902</v>
      </c>
      <c r="K67" s="60">
        <v>3248</v>
      </c>
      <c r="L67" s="195" t="s">
        <v>1404</v>
      </c>
      <c r="M67" s="195" t="s">
        <v>1884</v>
      </c>
      <c r="N67" s="124">
        <v>0.1</v>
      </c>
      <c r="O67" s="177">
        <v>12</v>
      </c>
      <c r="P67" s="177">
        <f>10+12+12+12+12+12</f>
        <v>70</v>
      </c>
      <c r="Q67" s="38">
        <f t="shared" si="0"/>
        <v>27.066666666666666</v>
      </c>
      <c r="R67" s="187">
        <f t="shared" si="1"/>
        <v>324.8</v>
      </c>
      <c r="S67" s="184">
        <f t="shared" si="2"/>
        <v>1894.6666666666667</v>
      </c>
      <c r="T67" s="184">
        <f t="shared" si="3"/>
        <v>2219.4666666666667</v>
      </c>
      <c r="U67" s="184">
        <f t="shared" si="4"/>
        <v>1028.5333333333333</v>
      </c>
    </row>
    <row r="68" spans="1:22">
      <c r="A68" s="62" t="s">
        <v>827</v>
      </c>
      <c r="B68" s="62">
        <v>359</v>
      </c>
      <c r="C68" s="62">
        <v>1</v>
      </c>
      <c r="D68" s="63" t="s">
        <v>1405</v>
      </c>
      <c r="E68" s="62"/>
      <c r="F68" s="58" t="s">
        <v>1280</v>
      </c>
      <c r="G68" s="58" t="s">
        <v>1406</v>
      </c>
      <c r="H68" s="58">
        <v>969</v>
      </c>
      <c r="I68" s="59">
        <v>40597</v>
      </c>
      <c r="J68" s="58" t="s">
        <v>1407</v>
      </c>
      <c r="K68" s="60">
        <v>24696.400000000001</v>
      </c>
      <c r="L68" s="58" t="s">
        <v>1408</v>
      </c>
      <c r="M68" s="58" t="s">
        <v>1877</v>
      </c>
      <c r="N68" s="61">
        <v>0.33329999999999999</v>
      </c>
      <c r="O68" s="177">
        <v>0</v>
      </c>
      <c r="P68" s="177">
        <v>36</v>
      </c>
      <c r="Q68" s="38">
        <f t="shared" si="0"/>
        <v>685.94250999999997</v>
      </c>
      <c r="R68" s="187">
        <f t="shared" si="1"/>
        <v>0</v>
      </c>
      <c r="S68" s="184">
        <f t="shared" si="2"/>
        <v>24693.930359999998</v>
      </c>
      <c r="T68" s="184">
        <f t="shared" si="3"/>
        <v>24693.930359999998</v>
      </c>
      <c r="U68" s="184">
        <f t="shared" si="4"/>
        <v>2.4696400000029826</v>
      </c>
    </row>
    <row r="69" spans="1:22">
      <c r="A69" s="62" t="s">
        <v>827</v>
      </c>
      <c r="B69" s="62">
        <v>364</v>
      </c>
      <c r="C69" s="62">
        <v>1</v>
      </c>
      <c r="D69" s="63" t="s">
        <v>1409</v>
      </c>
      <c r="E69" s="62"/>
      <c r="F69" s="58" t="s">
        <v>1280</v>
      </c>
      <c r="G69" s="58" t="s">
        <v>1410</v>
      </c>
      <c r="H69" s="58">
        <v>1025</v>
      </c>
      <c r="I69" s="59">
        <v>40619</v>
      </c>
      <c r="J69" s="58" t="s">
        <v>1411</v>
      </c>
      <c r="K69" s="60">
        <v>1067.2</v>
      </c>
      <c r="L69" s="58" t="s">
        <v>1408</v>
      </c>
      <c r="M69" s="58" t="s">
        <v>1877</v>
      </c>
      <c r="N69" s="61">
        <v>0.33329999999999999</v>
      </c>
      <c r="O69" s="177">
        <v>0</v>
      </c>
      <c r="P69" s="177">
        <v>36</v>
      </c>
      <c r="Q69" s="38">
        <f t="shared" si="0"/>
        <v>29.641480000000001</v>
      </c>
      <c r="R69" s="187">
        <f t="shared" si="1"/>
        <v>0</v>
      </c>
      <c r="S69" s="184">
        <f t="shared" si="2"/>
        <v>1067.09328</v>
      </c>
      <c r="T69" s="184">
        <f t="shared" si="3"/>
        <v>1067.09328</v>
      </c>
      <c r="U69" s="184">
        <f t="shared" si="4"/>
        <v>0.10671999999999571</v>
      </c>
    </row>
    <row r="70" spans="1:22">
      <c r="A70" s="62" t="s">
        <v>827</v>
      </c>
      <c r="B70" s="62">
        <v>370</v>
      </c>
      <c r="C70" s="62">
        <v>1</v>
      </c>
      <c r="D70" s="63" t="s">
        <v>1412</v>
      </c>
      <c r="E70" s="62"/>
      <c r="F70" s="58" t="s">
        <v>1307</v>
      </c>
      <c r="G70" s="59">
        <v>1212617</v>
      </c>
      <c r="H70" s="58">
        <v>1060</v>
      </c>
      <c r="I70" s="59">
        <v>36988</v>
      </c>
      <c r="J70" s="58">
        <v>962</v>
      </c>
      <c r="K70" s="60">
        <v>4640</v>
      </c>
      <c r="L70" s="58" t="s">
        <v>811</v>
      </c>
      <c r="M70" s="58" t="s">
        <v>1884</v>
      </c>
      <c r="N70" s="61">
        <v>0.33329999999999999</v>
      </c>
      <c r="O70" s="177">
        <v>0</v>
      </c>
      <c r="P70" s="177">
        <v>36</v>
      </c>
      <c r="Q70" s="38">
        <f t="shared" si="0"/>
        <v>128.876</v>
      </c>
      <c r="R70" s="187">
        <f t="shared" si="1"/>
        <v>0</v>
      </c>
      <c r="S70" s="184">
        <f t="shared" si="2"/>
        <v>4639.5360000000001</v>
      </c>
      <c r="T70" s="184">
        <f t="shared" si="3"/>
        <v>4639.5360000000001</v>
      </c>
      <c r="U70" s="184">
        <f t="shared" si="4"/>
        <v>0.46399999999994179</v>
      </c>
    </row>
    <row r="71" spans="1:22" ht="30">
      <c r="A71" s="62" t="s">
        <v>827</v>
      </c>
      <c r="B71" s="62">
        <v>377</v>
      </c>
      <c r="C71" s="62">
        <v>1</v>
      </c>
      <c r="D71" s="196" t="s">
        <v>1413</v>
      </c>
      <c r="E71" s="62"/>
      <c r="F71" s="58" t="s">
        <v>1372</v>
      </c>
      <c r="G71" s="58" t="s">
        <v>1414</v>
      </c>
      <c r="H71" s="58">
        <v>1243</v>
      </c>
      <c r="I71" s="59">
        <v>40779</v>
      </c>
      <c r="J71" s="58"/>
      <c r="K71" s="60">
        <v>1000</v>
      </c>
      <c r="L71" s="58" t="s">
        <v>1415</v>
      </c>
      <c r="M71" s="58" t="s">
        <v>1886</v>
      </c>
      <c r="N71" s="61">
        <v>0.2</v>
      </c>
      <c r="O71" s="177">
        <v>8</v>
      </c>
      <c r="P71" s="177">
        <f>4+12+12+12+12</f>
        <v>52</v>
      </c>
      <c r="Q71" s="38">
        <f t="shared" si="0"/>
        <v>16.666666666666668</v>
      </c>
      <c r="R71" s="187">
        <f t="shared" si="1"/>
        <v>133.33333333333334</v>
      </c>
      <c r="S71" s="184">
        <f t="shared" si="2"/>
        <v>866.66666666666674</v>
      </c>
      <c r="T71" s="184">
        <f t="shared" si="3"/>
        <v>1000.0000000000001</v>
      </c>
      <c r="U71" s="184">
        <f t="shared" si="4"/>
        <v>0</v>
      </c>
      <c r="V71" s="184"/>
    </row>
    <row r="72" spans="1:22">
      <c r="A72" s="62" t="s">
        <v>827</v>
      </c>
      <c r="B72" s="62">
        <v>381</v>
      </c>
      <c r="C72" s="62">
        <v>1</v>
      </c>
      <c r="D72" s="63" t="s">
        <v>1416</v>
      </c>
      <c r="E72" s="62"/>
      <c r="F72" s="58" t="s">
        <v>1284</v>
      </c>
      <c r="G72" s="58" t="s">
        <v>1417</v>
      </c>
      <c r="H72" s="58">
        <v>1292</v>
      </c>
      <c r="I72" s="59">
        <v>40801</v>
      </c>
      <c r="J72" s="58">
        <v>7106</v>
      </c>
      <c r="K72" s="60">
        <v>1740</v>
      </c>
      <c r="L72" s="58" t="s">
        <v>1418</v>
      </c>
      <c r="M72" s="58" t="s">
        <v>1877</v>
      </c>
      <c r="N72" s="61">
        <v>0.33329999999999999</v>
      </c>
      <c r="O72" s="177">
        <v>0</v>
      </c>
      <c r="P72" s="177">
        <v>36</v>
      </c>
      <c r="Q72" s="38">
        <f t="shared" ref="Q72:Q135" si="5">+K72*N72/12</f>
        <v>48.328499999999998</v>
      </c>
      <c r="R72" s="187">
        <f t="shared" ref="R72:R135" si="6">+Q72*O72</f>
        <v>0</v>
      </c>
      <c r="S72" s="184">
        <f t="shared" ref="S72:S135" si="7">+Q72*P72</f>
        <v>1739.826</v>
      </c>
      <c r="T72" s="184">
        <f t="shared" ref="T72:T135" si="8">+S72+R72</f>
        <v>1739.826</v>
      </c>
      <c r="U72" s="184">
        <f t="shared" ref="U72:U135" si="9">+K72-T72</f>
        <v>0.17399999999997817</v>
      </c>
    </row>
    <row r="73" spans="1:22">
      <c r="A73" s="62" t="s">
        <v>827</v>
      </c>
      <c r="B73" s="62">
        <v>388</v>
      </c>
      <c r="C73" s="62">
        <v>1</v>
      </c>
      <c r="D73" s="63" t="s">
        <v>1419</v>
      </c>
      <c r="E73" s="62"/>
      <c r="F73" s="197" t="s">
        <v>1284</v>
      </c>
      <c r="G73" s="59">
        <v>1344195</v>
      </c>
      <c r="H73" s="58">
        <v>1333</v>
      </c>
      <c r="I73" s="59">
        <v>40834</v>
      </c>
      <c r="J73" s="58" t="s">
        <v>1420</v>
      </c>
      <c r="K73" s="60">
        <v>499</v>
      </c>
      <c r="L73" s="58" t="s">
        <v>895</v>
      </c>
      <c r="M73" s="58" t="s">
        <v>1863</v>
      </c>
      <c r="N73" s="124">
        <v>0.1</v>
      </c>
      <c r="O73" s="177">
        <v>12</v>
      </c>
      <c r="P73" s="177">
        <f>2+12+12+12+12+12</f>
        <v>62</v>
      </c>
      <c r="Q73" s="38">
        <f t="shared" si="5"/>
        <v>4.1583333333333341</v>
      </c>
      <c r="R73" s="187">
        <f t="shared" si="6"/>
        <v>49.900000000000006</v>
      </c>
      <c r="S73" s="184">
        <f t="shared" si="7"/>
        <v>257.81666666666672</v>
      </c>
      <c r="T73" s="184">
        <f t="shared" si="8"/>
        <v>307.7166666666667</v>
      </c>
      <c r="U73" s="184">
        <f t="shared" si="9"/>
        <v>191.2833333333333</v>
      </c>
    </row>
    <row r="74" spans="1:22">
      <c r="A74" s="62" t="s">
        <v>827</v>
      </c>
      <c r="B74" s="62">
        <v>389</v>
      </c>
      <c r="C74" s="62">
        <v>1</v>
      </c>
      <c r="D74" s="63" t="s">
        <v>896</v>
      </c>
      <c r="E74" s="62"/>
      <c r="F74" s="58" t="s">
        <v>1308</v>
      </c>
      <c r="G74" s="59">
        <v>1351500</v>
      </c>
      <c r="H74" s="58">
        <v>1174</v>
      </c>
      <c r="I74" s="59">
        <v>40864</v>
      </c>
      <c r="J74" s="58" t="s">
        <v>1421</v>
      </c>
      <c r="K74" s="60">
        <v>799</v>
      </c>
      <c r="L74" s="58" t="s">
        <v>895</v>
      </c>
      <c r="M74" s="58" t="s">
        <v>1863</v>
      </c>
      <c r="N74" s="124">
        <v>0.1</v>
      </c>
      <c r="O74" s="177">
        <v>12</v>
      </c>
      <c r="P74" s="177">
        <f>1+12+12+12+12+12</f>
        <v>61</v>
      </c>
      <c r="Q74" s="38">
        <f t="shared" si="5"/>
        <v>6.6583333333333341</v>
      </c>
      <c r="R74" s="187">
        <f t="shared" si="6"/>
        <v>79.900000000000006</v>
      </c>
      <c r="S74" s="184">
        <f t="shared" si="7"/>
        <v>406.15833333333336</v>
      </c>
      <c r="T74" s="184">
        <f t="shared" si="8"/>
        <v>486.05833333333339</v>
      </c>
      <c r="U74" s="184">
        <f t="shared" si="9"/>
        <v>312.94166666666661</v>
      </c>
    </row>
    <row r="75" spans="1:22">
      <c r="A75" s="62" t="s">
        <v>827</v>
      </c>
      <c r="B75" s="62">
        <v>394</v>
      </c>
      <c r="C75" s="62">
        <v>1</v>
      </c>
      <c r="D75" s="63" t="s">
        <v>1422</v>
      </c>
      <c r="E75" s="62"/>
      <c r="F75" s="58" t="s">
        <v>1284</v>
      </c>
      <c r="G75" s="59">
        <v>1362457</v>
      </c>
      <c r="H75" s="58">
        <v>947</v>
      </c>
      <c r="I75" s="59">
        <v>40577</v>
      </c>
      <c r="J75" s="58" t="s">
        <v>1423</v>
      </c>
      <c r="K75" s="60">
        <v>349</v>
      </c>
      <c r="L75" s="58" t="s">
        <v>1424</v>
      </c>
      <c r="M75" s="58" t="s">
        <v>1877</v>
      </c>
      <c r="N75" s="61">
        <v>0.33329999999999999</v>
      </c>
      <c r="O75" s="177">
        <v>0</v>
      </c>
      <c r="P75" s="177">
        <v>36</v>
      </c>
      <c r="Q75" s="38">
        <f t="shared" si="5"/>
        <v>9.6934749999999994</v>
      </c>
      <c r="R75" s="187">
        <f t="shared" si="6"/>
        <v>0</v>
      </c>
      <c r="S75" s="184">
        <f t="shared" si="7"/>
        <v>348.96510000000001</v>
      </c>
      <c r="T75" s="184">
        <f t="shared" si="8"/>
        <v>348.96510000000001</v>
      </c>
      <c r="U75" s="184">
        <f t="shared" si="9"/>
        <v>3.489999999999327E-2</v>
      </c>
    </row>
    <row r="76" spans="1:22">
      <c r="A76" s="62" t="s">
        <v>827</v>
      </c>
      <c r="B76" s="62">
        <v>396</v>
      </c>
      <c r="C76" s="62">
        <v>1</v>
      </c>
      <c r="D76" s="63" t="s">
        <v>1243</v>
      </c>
      <c r="E76" s="62"/>
      <c r="F76" s="58" t="s">
        <v>968</v>
      </c>
      <c r="G76" s="58" t="s">
        <v>878</v>
      </c>
      <c r="H76" s="58">
        <v>50</v>
      </c>
      <c r="I76" s="59">
        <v>40577</v>
      </c>
      <c r="J76" s="58"/>
      <c r="K76" s="60">
        <v>986</v>
      </c>
      <c r="L76" s="58" t="s">
        <v>811</v>
      </c>
      <c r="M76" s="58" t="s">
        <v>1877</v>
      </c>
      <c r="N76" s="61">
        <v>0.33329999999999999</v>
      </c>
      <c r="O76" s="177">
        <v>0</v>
      </c>
      <c r="P76" s="177">
        <v>36</v>
      </c>
      <c r="Q76" s="38">
        <f t="shared" si="5"/>
        <v>27.386150000000001</v>
      </c>
      <c r="R76" s="187">
        <f t="shared" si="6"/>
        <v>0</v>
      </c>
      <c r="S76" s="184">
        <f t="shared" si="7"/>
        <v>985.90139999999997</v>
      </c>
      <c r="T76" s="184">
        <f t="shared" si="8"/>
        <v>985.90139999999997</v>
      </c>
      <c r="U76" s="184">
        <f t="shared" si="9"/>
        <v>9.8600000000033106E-2</v>
      </c>
    </row>
    <row r="77" spans="1:22">
      <c r="A77" s="62" t="s">
        <v>827</v>
      </c>
      <c r="B77" s="62">
        <v>398</v>
      </c>
      <c r="C77" s="62">
        <v>1</v>
      </c>
      <c r="D77" s="63" t="s">
        <v>1425</v>
      </c>
      <c r="E77" s="62"/>
      <c r="F77" s="58" t="s">
        <v>1266</v>
      </c>
      <c r="G77" s="58" t="s">
        <v>1082</v>
      </c>
      <c r="H77" s="58">
        <v>56</v>
      </c>
      <c r="I77" s="59">
        <v>40577</v>
      </c>
      <c r="J77" s="58"/>
      <c r="K77" s="60">
        <v>1438.4</v>
      </c>
      <c r="L77" s="58"/>
      <c r="M77" s="58" t="s">
        <v>1877</v>
      </c>
      <c r="N77" s="61">
        <v>0.33329999999999999</v>
      </c>
      <c r="O77" s="177">
        <v>0</v>
      </c>
      <c r="P77" s="177">
        <v>36</v>
      </c>
      <c r="Q77" s="38">
        <f t="shared" si="5"/>
        <v>39.951560000000001</v>
      </c>
      <c r="R77" s="187">
        <f t="shared" si="6"/>
        <v>0</v>
      </c>
      <c r="S77" s="184">
        <f t="shared" si="7"/>
        <v>1438.2561599999999</v>
      </c>
      <c r="T77" s="184">
        <f t="shared" si="8"/>
        <v>1438.2561599999999</v>
      </c>
      <c r="U77" s="184">
        <f t="shared" si="9"/>
        <v>0.14384000000018204</v>
      </c>
    </row>
    <row r="78" spans="1:22">
      <c r="A78" s="62" t="s">
        <v>827</v>
      </c>
      <c r="B78" s="62">
        <v>402</v>
      </c>
      <c r="C78" s="62">
        <v>1</v>
      </c>
      <c r="D78" s="63" t="s">
        <v>832</v>
      </c>
      <c r="E78" s="62"/>
      <c r="F78" s="58" t="s">
        <v>653</v>
      </c>
      <c r="G78" s="58" t="s">
        <v>1426</v>
      </c>
      <c r="H78" s="58">
        <v>80</v>
      </c>
      <c r="I78" s="59">
        <v>40577</v>
      </c>
      <c r="J78" s="58"/>
      <c r="K78" s="60">
        <v>400</v>
      </c>
      <c r="L78" s="58"/>
      <c r="M78" s="58" t="s">
        <v>1863</v>
      </c>
      <c r="N78" s="124">
        <v>0.1</v>
      </c>
      <c r="O78" s="177">
        <v>12</v>
      </c>
      <c r="P78" s="177">
        <f>10+12+12+12+12+12</f>
        <v>70</v>
      </c>
      <c r="Q78" s="38">
        <f t="shared" si="5"/>
        <v>3.3333333333333335</v>
      </c>
      <c r="R78" s="187">
        <f t="shared" si="6"/>
        <v>40</v>
      </c>
      <c r="S78" s="184">
        <f t="shared" si="7"/>
        <v>233.33333333333334</v>
      </c>
      <c r="T78" s="184">
        <f t="shared" si="8"/>
        <v>273.33333333333337</v>
      </c>
      <c r="U78" s="184">
        <f t="shared" si="9"/>
        <v>126.66666666666663</v>
      </c>
    </row>
    <row r="79" spans="1:22">
      <c r="A79" s="62" t="s">
        <v>827</v>
      </c>
      <c r="B79" s="62">
        <v>403</v>
      </c>
      <c r="C79" s="62">
        <v>1</v>
      </c>
      <c r="D79" s="63" t="s">
        <v>1427</v>
      </c>
      <c r="E79" s="62"/>
      <c r="F79" s="58" t="s">
        <v>1314</v>
      </c>
      <c r="G79" s="58" t="s">
        <v>1428</v>
      </c>
      <c r="H79" s="58">
        <v>149</v>
      </c>
      <c r="I79" s="59">
        <v>41045</v>
      </c>
      <c r="J79" s="58" t="s">
        <v>1429</v>
      </c>
      <c r="K79" s="60">
        <v>719.2</v>
      </c>
      <c r="L79" s="58" t="s">
        <v>912</v>
      </c>
      <c r="M79" s="58" t="s">
        <v>1877</v>
      </c>
      <c r="N79" s="61">
        <v>0.33329999999999999</v>
      </c>
      <c r="O79" s="177">
        <v>0</v>
      </c>
      <c r="P79" s="177">
        <v>36</v>
      </c>
      <c r="Q79" s="38">
        <f t="shared" si="5"/>
        <v>19.97578</v>
      </c>
      <c r="R79" s="187">
        <f t="shared" si="6"/>
        <v>0</v>
      </c>
      <c r="S79" s="184">
        <f t="shared" si="7"/>
        <v>719.12807999999995</v>
      </c>
      <c r="T79" s="184">
        <f t="shared" si="8"/>
        <v>719.12807999999995</v>
      </c>
      <c r="U79" s="184">
        <f t="shared" si="9"/>
        <v>7.1920000000091022E-2</v>
      </c>
    </row>
    <row r="80" spans="1:22">
      <c r="A80" s="62" t="s">
        <v>827</v>
      </c>
      <c r="B80" s="62">
        <v>409</v>
      </c>
      <c r="C80" s="62">
        <v>1</v>
      </c>
      <c r="D80" s="63" t="s">
        <v>1430</v>
      </c>
      <c r="E80" s="62"/>
      <c r="F80" s="58" t="s">
        <v>1284</v>
      </c>
      <c r="G80" s="59">
        <v>2595119</v>
      </c>
      <c r="H80" s="58">
        <v>211</v>
      </c>
      <c r="I80" s="59">
        <v>41076</v>
      </c>
      <c r="J80" s="58">
        <v>227</v>
      </c>
      <c r="K80" s="60">
        <v>359.6</v>
      </c>
      <c r="L80" s="58" t="s">
        <v>1431</v>
      </c>
      <c r="M80" s="58" t="s">
        <v>1886</v>
      </c>
      <c r="N80" s="61">
        <v>0.2</v>
      </c>
      <c r="O80" s="177">
        <v>6</v>
      </c>
      <c r="P80" s="177">
        <f>6+12+12+12+12</f>
        <v>54</v>
      </c>
      <c r="Q80" s="38">
        <f t="shared" si="5"/>
        <v>5.9933333333333332</v>
      </c>
      <c r="R80" s="187">
        <f t="shared" si="6"/>
        <v>35.96</v>
      </c>
      <c r="S80" s="184">
        <f t="shared" si="7"/>
        <v>323.64</v>
      </c>
      <c r="T80" s="184">
        <f t="shared" si="8"/>
        <v>359.59999999999997</v>
      </c>
      <c r="U80" s="184">
        <f t="shared" si="9"/>
        <v>0</v>
      </c>
      <c r="V80" s="184"/>
    </row>
    <row r="81" spans="1:22">
      <c r="A81" s="62" t="s">
        <v>827</v>
      </c>
      <c r="B81" s="62">
        <v>410</v>
      </c>
      <c r="C81" s="62">
        <v>1</v>
      </c>
      <c r="D81" s="63" t="s">
        <v>1432</v>
      </c>
      <c r="E81" s="62"/>
      <c r="F81" s="58" t="s">
        <v>1284</v>
      </c>
      <c r="G81" s="58"/>
      <c r="H81" s="58">
        <v>211</v>
      </c>
      <c r="I81" s="59">
        <v>41076</v>
      </c>
      <c r="J81" s="58">
        <v>227</v>
      </c>
      <c r="K81" s="60">
        <v>310</v>
      </c>
      <c r="L81" s="58" t="s">
        <v>1431</v>
      </c>
      <c r="M81" s="58" t="s">
        <v>1886</v>
      </c>
      <c r="N81" s="61">
        <v>0.2</v>
      </c>
      <c r="O81" s="177">
        <v>6</v>
      </c>
      <c r="P81" s="177">
        <f t="shared" ref="P81" si="10">6+12+12+12+12</f>
        <v>54</v>
      </c>
      <c r="Q81" s="38">
        <f t="shared" si="5"/>
        <v>5.166666666666667</v>
      </c>
      <c r="R81" s="187">
        <f t="shared" si="6"/>
        <v>31</v>
      </c>
      <c r="S81" s="184">
        <f t="shared" si="7"/>
        <v>279</v>
      </c>
      <c r="T81" s="184">
        <f t="shared" si="8"/>
        <v>310</v>
      </c>
      <c r="U81" s="184">
        <f t="shared" si="9"/>
        <v>0</v>
      </c>
      <c r="V81" s="184"/>
    </row>
    <row r="82" spans="1:22">
      <c r="A82" s="62" t="s">
        <v>827</v>
      </c>
      <c r="B82" s="62">
        <v>411</v>
      </c>
      <c r="C82" s="62">
        <v>1</v>
      </c>
      <c r="D82" s="63" t="s">
        <v>1433</v>
      </c>
      <c r="E82" s="62"/>
      <c r="F82" s="58" t="s">
        <v>1284</v>
      </c>
      <c r="G82" s="59">
        <v>2594388</v>
      </c>
      <c r="H82" s="58">
        <v>211</v>
      </c>
      <c r="I82" s="59">
        <v>41076</v>
      </c>
      <c r="J82" s="58">
        <v>227</v>
      </c>
      <c r="K82" s="60">
        <v>754</v>
      </c>
      <c r="L82" s="58" t="s">
        <v>1431</v>
      </c>
      <c r="M82" s="58" t="s">
        <v>1883</v>
      </c>
      <c r="N82" s="124">
        <v>0.1</v>
      </c>
      <c r="O82" s="177">
        <v>12</v>
      </c>
      <c r="P82" s="177">
        <f>6+12+12+12+12</f>
        <v>54</v>
      </c>
      <c r="Q82" s="38">
        <f t="shared" si="5"/>
        <v>6.2833333333333341</v>
      </c>
      <c r="R82" s="187">
        <f t="shared" si="6"/>
        <v>75.400000000000006</v>
      </c>
      <c r="S82" s="184">
        <f t="shared" si="7"/>
        <v>339.30000000000007</v>
      </c>
      <c r="T82" s="184">
        <f t="shared" si="8"/>
        <v>414.70000000000005</v>
      </c>
      <c r="U82" s="184">
        <f t="shared" si="9"/>
        <v>339.29999999999995</v>
      </c>
    </row>
    <row r="83" spans="1:22">
      <c r="A83" s="62" t="s">
        <v>827</v>
      </c>
      <c r="B83" s="62">
        <v>412</v>
      </c>
      <c r="C83" s="62">
        <v>1</v>
      </c>
      <c r="D83" s="63" t="s">
        <v>1434</v>
      </c>
      <c r="E83" s="62"/>
      <c r="F83" s="58" t="s">
        <v>1284</v>
      </c>
      <c r="G83" s="59">
        <v>2595849</v>
      </c>
      <c r="H83" s="58">
        <v>211</v>
      </c>
      <c r="I83" s="59">
        <v>41076</v>
      </c>
      <c r="J83" s="58">
        <v>227</v>
      </c>
      <c r="K83" s="60">
        <v>556.79999999999995</v>
      </c>
      <c r="L83" s="58" t="s">
        <v>1431</v>
      </c>
      <c r="M83" s="58" t="s">
        <v>1886</v>
      </c>
      <c r="N83" s="61">
        <v>0.2</v>
      </c>
      <c r="O83" s="177">
        <v>6</v>
      </c>
      <c r="P83" s="177">
        <f t="shared" ref="P83:P90" si="11">6+12+12+12+12</f>
        <v>54</v>
      </c>
      <c r="Q83" s="38">
        <f t="shared" si="5"/>
        <v>9.2799999999999994</v>
      </c>
      <c r="R83" s="187">
        <f t="shared" si="6"/>
        <v>55.679999999999993</v>
      </c>
      <c r="S83" s="184">
        <f t="shared" si="7"/>
        <v>501.11999999999995</v>
      </c>
      <c r="T83" s="184">
        <f t="shared" si="8"/>
        <v>556.79999999999995</v>
      </c>
      <c r="U83" s="184">
        <f t="shared" si="9"/>
        <v>0</v>
      </c>
      <c r="V83" s="184"/>
    </row>
    <row r="84" spans="1:22">
      <c r="A84" s="62" t="s">
        <v>827</v>
      </c>
      <c r="B84" s="62">
        <v>413</v>
      </c>
      <c r="C84" s="62">
        <v>1</v>
      </c>
      <c r="D84" s="63" t="s">
        <v>1435</v>
      </c>
      <c r="E84" s="62"/>
      <c r="F84" s="58" t="s">
        <v>1284</v>
      </c>
      <c r="G84" s="59">
        <v>2595484</v>
      </c>
      <c r="H84" s="58">
        <v>211</v>
      </c>
      <c r="I84" s="59">
        <v>41076</v>
      </c>
      <c r="J84" s="58">
        <v>227</v>
      </c>
      <c r="K84" s="60">
        <v>568.4</v>
      </c>
      <c r="L84" s="58" t="s">
        <v>1431</v>
      </c>
      <c r="M84" s="58" t="s">
        <v>1886</v>
      </c>
      <c r="N84" s="61">
        <v>0.2</v>
      </c>
      <c r="O84" s="177">
        <v>6</v>
      </c>
      <c r="P84" s="177">
        <f t="shared" si="11"/>
        <v>54</v>
      </c>
      <c r="Q84" s="38">
        <f t="shared" si="5"/>
        <v>9.4733333333333345</v>
      </c>
      <c r="R84" s="187">
        <f t="shared" si="6"/>
        <v>56.84</v>
      </c>
      <c r="S84" s="184">
        <f t="shared" si="7"/>
        <v>511.56000000000006</v>
      </c>
      <c r="T84" s="184">
        <f t="shared" si="8"/>
        <v>568.40000000000009</v>
      </c>
      <c r="U84" s="184">
        <f t="shared" si="9"/>
        <v>0</v>
      </c>
      <c r="V84" s="184"/>
    </row>
    <row r="85" spans="1:22">
      <c r="A85" s="62" t="s">
        <v>827</v>
      </c>
      <c r="B85" s="62">
        <v>414</v>
      </c>
      <c r="C85" s="62">
        <v>1</v>
      </c>
      <c r="D85" s="63" t="s">
        <v>1436</v>
      </c>
      <c r="E85" s="62"/>
      <c r="F85" s="58" t="s">
        <v>1284</v>
      </c>
      <c r="G85" s="59">
        <v>2594754</v>
      </c>
      <c r="H85" s="58">
        <v>211</v>
      </c>
      <c r="I85" s="59">
        <v>41076</v>
      </c>
      <c r="J85" s="58">
        <v>227</v>
      </c>
      <c r="K85" s="60">
        <v>928</v>
      </c>
      <c r="L85" s="58" t="s">
        <v>1431</v>
      </c>
      <c r="M85" s="58" t="s">
        <v>1886</v>
      </c>
      <c r="N85" s="61">
        <v>0.2</v>
      </c>
      <c r="O85" s="177">
        <v>6</v>
      </c>
      <c r="P85" s="177">
        <f t="shared" si="11"/>
        <v>54</v>
      </c>
      <c r="Q85" s="38">
        <f t="shared" si="5"/>
        <v>15.466666666666669</v>
      </c>
      <c r="R85" s="187">
        <f t="shared" si="6"/>
        <v>92.800000000000011</v>
      </c>
      <c r="S85" s="184">
        <f t="shared" si="7"/>
        <v>835.2</v>
      </c>
      <c r="T85" s="184">
        <f t="shared" si="8"/>
        <v>928</v>
      </c>
      <c r="U85" s="184">
        <f t="shared" si="9"/>
        <v>0</v>
      </c>
      <c r="V85" s="184"/>
    </row>
    <row r="86" spans="1:22">
      <c r="A86" s="62" t="s">
        <v>827</v>
      </c>
      <c r="B86" s="62">
        <v>415</v>
      </c>
      <c r="C86" s="62">
        <v>1</v>
      </c>
      <c r="D86" s="63" t="s">
        <v>1437</v>
      </c>
      <c r="E86" s="62"/>
      <c r="F86" s="58" t="s">
        <v>1284</v>
      </c>
      <c r="G86" s="59">
        <v>2594023</v>
      </c>
      <c r="H86" s="58">
        <v>211</v>
      </c>
      <c r="I86" s="59">
        <v>41076</v>
      </c>
      <c r="J86" s="58">
        <v>227</v>
      </c>
      <c r="K86" s="60">
        <v>2784</v>
      </c>
      <c r="L86" s="58" t="s">
        <v>1431</v>
      </c>
      <c r="M86" s="58" t="s">
        <v>1886</v>
      </c>
      <c r="N86" s="61">
        <v>0.2</v>
      </c>
      <c r="O86" s="177">
        <v>6</v>
      </c>
      <c r="P86" s="177">
        <f t="shared" si="11"/>
        <v>54</v>
      </c>
      <c r="Q86" s="38">
        <f t="shared" si="5"/>
        <v>46.400000000000006</v>
      </c>
      <c r="R86" s="187">
        <f t="shared" si="6"/>
        <v>278.40000000000003</v>
      </c>
      <c r="S86" s="184">
        <f t="shared" si="7"/>
        <v>2505.6000000000004</v>
      </c>
      <c r="T86" s="184">
        <f t="shared" si="8"/>
        <v>2784.0000000000005</v>
      </c>
      <c r="U86" s="184">
        <f t="shared" si="9"/>
        <v>0</v>
      </c>
      <c r="V86" s="184"/>
    </row>
    <row r="87" spans="1:22">
      <c r="A87" s="62" t="s">
        <v>827</v>
      </c>
      <c r="B87" s="62">
        <v>416</v>
      </c>
      <c r="C87" s="62">
        <v>1</v>
      </c>
      <c r="D87" s="63" t="s">
        <v>1438</v>
      </c>
      <c r="E87" s="62"/>
      <c r="F87" s="58" t="s">
        <v>1256</v>
      </c>
      <c r="G87" s="59">
        <v>2596945</v>
      </c>
      <c r="H87" s="58">
        <v>223</v>
      </c>
      <c r="I87" s="59">
        <v>41075</v>
      </c>
      <c r="J87" s="58">
        <v>2172</v>
      </c>
      <c r="K87" s="60">
        <v>2494</v>
      </c>
      <c r="L87" s="58" t="s">
        <v>1342</v>
      </c>
      <c r="M87" s="58" t="s">
        <v>1877</v>
      </c>
      <c r="N87" s="61">
        <v>0.33329999999999999</v>
      </c>
      <c r="O87" s="177">
        <v>0</v>
      </c>
      <c r="P87" s="177">
        <v>36</v>
      </c>
      <c r="Q87" s="38">
        <f t="shared" si="5"/>
        <v>69.270849999999996</v>
      </c>
      <c r="R87" s="187">
        <f t="shared" si="6"/>
        <v>0</v>
      </c>
      <c r="S87" s="184">
        <f t="shared" si="7"/>
        <v>2493.7505999999998</v>
      </c>
      <c r="T87" s="184">
        <f t="shared" si="8"/>
        <v>2493.7505999999998</v>
      </c>
      <c r="U87" s="184">
        <f t="shared" si="9"/>
        <v>0.24940000000015061</v>
      </c>
    </row>
    <row r="88" spans="1:22">
      <c r="A88" s="62" t="s">
        <v>827</v>
      </c>
      <c r="B88" s="62">
        <v>417</v>
      </c>
      <c r="C88" s="62">
        <v>1</v>
      </c>
      <c r="D88" s="63" t="s">
        <v>1439</v>
      </c>
      <c r="E88" s="62"/>
      <c r="F88" s="58" t="s">
        <v>1307</v>
      </c>
      <c r="G88" s="59">
        <v>2596580</v>
      </c>
      <c r="H88" s="58">
        <v>222</v>
      </c>
      <c r="I88" s="59">
        <v>41080</v>
      </c>
      <c r="J88" s="58" t="s">
        <v>1440</v>
      </c>
      <c r="K88" s="60">
        <v>696</v>
      </c>
      <c r="L88" s="58" t="s">
        <v>1441</v>
      </c>
      <c r="M88" s="58" t="s">
        <v>1886</v>
      </c>
      <c r="N88" s="61">
        <v>0.2</v>
      </c>
      <c r="O88" s="177">
        <v>6</v>
      </c>
      <c r="P88" s="177">
        <f t="shared" si="11"/>
        <v>54</v>
      </c>
      <c r="Q88" s="38">
        <f t="shared" si="5"/>
        <v>11.600000000000001</v>
      </c>
      <c r="R88" s="187">
        <f t="shared" si="6"/>
        <v>69.600000000000009</v>
      </c>
      <c r="S88" s="184">
        <f t="shared" si="7"/>
        <v>626.40000000000009</v>
      </c>
      <c r="T88" s="184">
        <f t="shared" si="8"/>
        <v>696.00000000000011</v>
      </c>
      <c r="U88" s="184">
        <f t="shared" si="9"/>
        <v>0</v>
      </c>
      <c r="V88" s="184"/>
    </row>
    <row r="89" spans="1:22">
      <c r="A89" s="62" t="s">
        <v>827</v>
      </c>
      <c r="B89" s="62">
        <v>418</v>
      </c>
      <c r="C89" s="62">
        <v>1</v>
      </c>
      <c r="D89" s="63" t="s">
        <v>1439</v>
      </c>
      <c r="E89" s="62"/>
      <c r="F89" s="58" t="s">
        <v>1284</v>
      </c>
      <c r="G89" s="59">
        <v>2596580</v>
      </c>
      <c r="H89" s="58">
        <v>222</v>
      </c>
      <c r="I89" s="59">
        <v>41080</v>
      </c>
      <c r="J89" s="58" t="s">
        <v>1440</v>
      </c>
      <c r="K89" s="60">
        <v>696</v>
      </c>
      <c r="L89" s="58" t="s">
        <v>1441</v>
      </c>
      <c r="M89" s="58" t="s">
        <v>1886</v>
      </c>
      <c r="N89" s="61">
        <v>0.2</v>
      </c>
      <c r="O89" s="177">
        <v>6</v>
      </c>
      <c r="P89" s="177">
        <f t="shared" si="11"/>
        <v>54</v>
      </c>
      <c r="Q89" s="38">
        <f t="shared" si="5"/>
        <v>11.600000000000001</v>
      </c>
      <c r="R89" s="187">
        <f t="shared" si="6"/>
        <v>69.600000000000009</v>
      </c>
      <c r="S89" s="184">
        <f t="shared" si="7"/>
        <v>626.40000000000009</v>
      </c>
      <c r="T89" s="184">
        <f t="shared" si="8"/>
        <v>696.00000000000011</v>
      </c>
      <c r="U89" s="184">
        <f t="shared" si="9"/>
        <v>0</v>
      </c>
      <c r="V89" s="184"/>
    </row>
    <row r="90" spans="1:22">
      <c r="A90" s="62" t="s">
        <v>827</v>
      </c>
      <c r="B90" s="62">
        <v>419</v>
      </c>
      <c r="C90" s="62">
        <v>1</v>
      </c>
      <c r="D90" s="63" t="s">
        <v>1442</v>
      </c>
      <c r="E90" s="62"/>
      <c r="F90" s="58" t="s">
        <v>1284</v>
      </c>
      <c r="G90" s="59">
        <v>2596580</v>
      </c>
      <c r="H90" s="58">
        <v>222</v>
      </c>
      <c r="I90" s="59">
        <v>41080</v>
      </c>
      <c r="J90" s="58" t="s">
        <v>1440</v>
      </c>
      <c r="K90" s="60">
        <v>696</v>
      </c>
      <c r="L90" s="58" t="s">
        <v>1441</v>
      </c>
      <c r="M90" s="58" t="s">
        <v>1886</v>
      </c>
      <c r="N90" s="61">
        <v>0.2</v>
      </c>
      <c r="O90" s="177">
        <v>6</v>
      </c>
      <c r="P90" s="177">
        <f t="shared" si="11"/>
        <v>54</v>
      </c>
      <c r="Q90" s="38">
        <f t="shared" si="5"/>
        <v>11.600000000000001</v>
      </c>
      <c r="R90" s="187">
        <f t="shared" si="6"/>
        <v>69.600000000000009</v>
      </c>
      <c r="S90" s="184">
        <f t="shared" si="7"/>
        <v>626.40000000000009</v>
      </c>
      <c r="T90" s="184">
        <f t="shared" si="8"/>
        <v>696.00000000000011</v>
      </c>
      <c r="U90" s="184">
        <f t="shared" si="9"/>
        <v>0</v>
      </c>
      <c r="V90" s="184"/>
    </row>
    <row r="91" spans="1:22">
      <c r="A91" s="62" t="s">
        <v>827</v>
      </c>
      <c r="B91" s="62">
        <v>421</v>
      </c>
      <c r="C91" s="65">
        <v>4</v>
      </c>
      <c r="D91" s="42" t="s">
        <v>1443</v>
      </c>
      <c r="E91" s="65"/>
      <c r="F91" s="58" t="s">
        <v>1284</v>
      </c>
      <c r="G91" s="59">
        <v>2596215</v>
      </c>
      <c r="H91" s="58">
        <v>211</v>
      </c>
      <c r="I91" s="59">
        <v>41076</v>
      </c>
      <c r="J91" s="58">
        <v>227</v>
      </c>
      <c r="K91" s="60">
        <v>208.8</v>
      </c>
      <c r="L91" s="58" t="s">
        <v>1431</v>
      </c>
      <c r="M91" s="58" t="s">
        <v>1883</v>
      </c>
      <c r="N91" s="124">
        <v>0.1</v>
      </c>
      <c r="O91" s="177">
        <v>12</v>
      </c>
      <c r="P91" s="177">
        <v>54</v>
      </c>
      <c r="Q91" s="38">
        <f t="shared" si="5"/>
        <v>1.7400000000000002</v>
      </c>
      <c r="R91" s="187">
        <f t="shared" si="6"/>
        <v>20.880000000000003</v>
      </c>
      <c r="S91" s="184">
        <f t="shared" si="7"/>
        <v>93.960000000000008</v>
      </c>
      <c r="T91" s="184">
        <f t="shared" si="8"/>
        <v>114.84</v>
      </c>
      <c r="U91" s="184">
        <f t="shared" si="9"/>
        <v>93.960000000000008</v>
      </c>
    </row>
    <row r="92" spans="1:22">
      <c r="A92" s="62" t="s">
        <v>827</v>
      </c>
      <c r="B92" s="62">
        <v>422</v>
      </c>
      <c r="C92" s="62">
        <v>1</v>
      </c>
      <c r="D92" s="63" t="s">
        <v>1444</v>
      </c>
      <c r="E92" s="62"/>
      <c r="F92" s="58" t="s">
        <v>1445</v>
      </c>
      <c r="G92" s="59">
        <v>2597676</v>
      </c>
      <c r="H92" s="58">
        <v>248</v>
      </c>
      <c r="I92" s="59">
        <v>41096</v>
      </c>
      <c r="J92" s="58">
        <v>502118</v>
      </c>
      <c r="K92" s="60">
        <v>729</v>
      </c>
      <c r="L92" s="58" t="s">
        <v>1446</v>
      </c>
      <c r="M92" s="58" t="s">
        <v>1863</v>
      </c>
      <c r="N92" s="124">
        <v>0.1</v>
      </c>
      <c r="O92" s="177">
        <v>12</v>
      </c>
      <c r="P92" s="177">
        <f>5+12+12+12+12</f>
        <v>53</v>
      </c>
      <c r="Q92" s="38">
        <f t="shared" si="5"/>
        <v>6.0750000000000002</v>
      </c>
      <c r="R92" s="187">
        <f t="shared" si="6"/>
        <v>72.900000000000006</v>
      </c>
      <c r="S92" s="184">
        <f t="shared" si="7"/>
        <v>321.97500000000002</v>
      </c>
      <c r="T92" s="184">
        <f t="shared" si="8"/>
        <v>394.875</v>
      </c>
      <c r="U92" s="184">
        <f t="shared" si="9"/>
        <v>334.125</v>
      </c>
    </row>
    <row r="93" spans="1:22">
      <c r="A93" s="62" t="s">
        <v>827</v>
      </c>
      <c r="B93" s="62">
        <v>423</v>
      </c>
      <c r="C93" s="62">
        <v>1</v>
      </c>
      <c r="D93" s="63" t="s">
        <v>833</v>
      </c>
      <c r="E93" s="62"/>
      <c r="F93" s="58" t="s">
        <v>653</v>
      </c>
      <c r="G93" s="59">
        <v>2598041</v>
      </c>
      <c r="H93" s="58">
        <v>252</v>
      </c>
      <c r="I93" s="59">
        <v>41108</v>
      </c>
      <c r="J93" s="58" t="s">
        <v>1447</v>
      </c>
      <c r="K93" s="60">
        <v>1973.99</v>
      </c>
      <c r="L93" s="58" t="s">
        <v>386</v>
      </c>
      <c r="M93" s="58" t="s">
        <v>1863</v>
      </c>
      <c r="N93" s="124">
        <v>0.1</v>
      </c>
      <c r="O93" s="177">
        <v>12</v>
      </c>
      <c r="P93" s="177">
        <f t="shared" ref="P93:P99" si="12">5+12+12+12+12</f>
        <v>53</v>
      </c>
      <c r="Q93" s="38">
        <f t="shared" si="5"/>
        <v>16.449916666666667</v>
      </c>
      <c r="R93" s="187">
        <f t="shared" si="6"/>
        <v>197.399</v>
      </c>
      <c r="S93" s="184">
        <f t="shared" si="7"/>
        <v>871.84558333333337</v>
      </c>
      <c r="T93" s="184">
        <f t="shared" si="8"/>
        <v>1069.2445833333334</v>
      </c>
      <c r="U93" s="184">
        <f t="shared" si="9"/>
        <v>904.74541666666664</v>
      </c>
    </row>
    <row r="94" spans="1:22">
      <c r="A94" s="62" t="s">
        <v>827</v>
      </c>
      <c r="B94" s="62">
        <v>424</v>
      </c>
      <c r="C94" s="62">
        <v>1</v>
      </c>
      <c r="D94" s="63" t="s">
        <v>1448</v>
      </c>
      <c r="E94" s="62"/>
      <c r="F94" s="58" t="s">
        <v>1280</v>
      </c>
      <c r="G94" s="59">
        <v>2598406</v>
      </c>
      <c r="H94" s="58">
        <v>252</v>
      </c>
      <c r="I94" s="59">
        <v>41108</v>
      </c>
      <c r="J94" s="58" t="s">
        <v>1447</v>
      </c>
      <c r="K94" s="60">
        <v>283.62</v>
      </c>
      <c r="L94" s="58" t="s">
        <v>386</v>
      </c>
      <c r="M94" s="58" t="s">
        <v>1863</v>
      </c>
      <c r="N94" s="124">
        <v>0.1</v>
      </c>
      <c r="O94" s="177">
        <v>12</v>
      </c>
      <c r="P94" s="177">
        <f t="shared" si="12"/>
        <v>53</v>
      </c>
      <c r="Q94" s="38">
        <f t="shared" si="5"/>
        <v>2.3635000000000002</v>
      </c>
      <c r="R94" s="187">
        <f t="shared" si="6"/>
        <v>28.362000000000002</v>
      </c>
      <c r="S94" s="184">
        <f t="shared" si="7"/>
        <v>125.2655</v>
      </c>
      <c r="T94" s="184">
        <f t="shared" si="8"/>
        <v>153.6275</v>
      </c>
      <c r="U94" s="184">
        <f t="shared" si="9"/>
        <v>129.99250000000001</v>
      </c>
    </row>
    <row r="95" spans="1:22">
      <c r="A95" s="62" t="s">
        <v>827</v>
      </c>
      <c r="B95" s="62">
        <v>425</v>
      </c>
      <c r="C95" s="62">
        <v>1</v>
      </c>
      <c r="D95" s="63" t="s">
        <v>1448</v>
      </c>
      <c r="E95" s="62"/>
      <c r="F95" s="58" t="s">
        <v>1284</v>
      </c>
      <c r="G95" s="59">
        <v>2598406</v>
      </c>
      <c r="H95" s="58">
        <v>252</v>
      </c>
      <c r="I95" s="59">
        <v>41108</v>
      </c>
      <c r="J95" s="58" t="s">
        <v>1447</v>
      </c>
      <c r="K95" s="60">
        <v>283.62</v>
      </c>
      <c r="L95" s="58" t="s">
        <v>386</v>
      </c>
      <c r="M95" s="58" t="s">
        <v>1863</v>
      </c>
      <c r="N95" s="124">
        <v>0.1</v>
      </c>
      <c r="O95" s="177">
        <v>12</v>
      </c>
      <c r="P95" s="177">
        <f t="shared" si="12"/>
        <v>53</v>
      </c>
      <c r="Q95" s="38">
        <f t="shared" si="5"/>
        <v>2.3635000000000002</v>
      </c>
      <c r="R95" s="187">
        <f t="shared" si="6"/>
        <v>28.362000000000002</v>
      </c>
      <c r="S95" s="184">
        <f t="shared" si="7"/>
        <v>125.2655</v>
      </c>
      <c r="T95" s="184">
        <f t="shared" si="8"/>
        <v>153.6275</v>
      </c>
      <c r="U95" s="184">
        <f t="shared" si="9"/>
        <v>129.99250000000001</v>
      </c>
    </row>
    <row r="96" spans="1:22">
      <c r="A96" s="62" t="s">
        <v>827</v>
      </c>
      <c r="B96" s="62">
        <v>426</v>
      </c>
      <c r="C96" s="62">
        <v>1</v>
      </c>
      <c r="D96" s="63" t="s">
        <v>1448</v>
      </c>
      <c r="E96" s="62"/>
      <c r="F96" s="58" t="s">
        <v>1258</v>
      </c>
      <c r="G96" s="59">
        <v>2598406</v>
      </c>
      <c r="H96" s="58">
        <v>252</v>
      </c>
      <c r="I96" s="59">
        <v>41108</v>
      </c>
      <c r="J96" s="58" t="s">
        <v>1447</v>
      </c>
      <c r="K96" s="60">
        <v>283.62</v>
      </c>
      <c r="L96" s="58" t="s">
        <v>386</v>
      </c>
      <c r="M96" s="58" t="s">
        <v>1863</v>
      </c>
      <c r="N96" s="124">
        <v>0.1</v>
      </c>
      <c r="O96" s="177">
        <v>12</v>
      </c>
      <c r="P96" s="177">
        <f t="shared" si="12"/>
        <v>53</v>
      </c>
      <c r="Q96" s="38">
        <f t="shared" si="5"/>
        <v>2.3635000000000002</v>
      </c>
      <c r="R96" s="187">
        <f t="shared" si="6"/>
        <v>28.362000000000002</v>
      </c>
      <c r="S96" s="184">
        <f t="shared" si="7"/>
        <v>125.2655</v>
      </c>
      <c r="T96" s="184">
        <f t="shared" si="8"/>
        <v>153.6275</v>
      </c>
      <c r="U96" s="184">
        <f t="shared" si="9"/>
        <v>129.99250000000001</v>
      </c>
    </row>
    <row r="97" spans="1:21">
      <c r="A97" s="62" t="s">
        <v>827</v>
      </c>
      <c r="B97" s="62">
        <v>427</v>
      </c>
      <c r="C97" s="62">
        <v>1</v>
      </c>
      <c r="D97" s="63" t="s">
        <v>1448</v>
      </c>
      <c r="E97" s="62"/>
      <c r="F97" s="58" t="s">
        <v>1449</v>
      </c>
      <c r="G97" s="59">
        <v>2598406</v>
      </c>
      <c r="H97" s="58">
        <v>252</v>
      </c>
      <c r="I97" s="59">
        <v>41108</v>
      </c>
      <c r="J97" s="58" t="s">
        <v>1447</v>
      </c>
      <c r="K97" s="60">
        <v>283.62</v>
      </c>
      <c r="L97" s="58" t="s">
        <v>386</v>
      </c>
      <c r="M97" s="58" t="s">
        <v>1863</v>
      </c>
      <c r="N97" s="124">
        <v>0.1</v>
      </c>
      <c r="O97" s="177">
        <v>12</v>
      </c>
      <c r="P97" s="177">
        <f t="shared" si="12"/>
        <v>53</v>
      </c>
      <c r="Q97" s="38">
        <f t="shared" si="5"/>
        <v>2.3635000000000002</v>
      </c>
      <c r="R97" s="187">
        <f t="shared" si="6"/>
        <v>28.362000000000002</v>
      </c>
      <c r="S97" s="184">
        <f t="shared" si="7"/>
        <v>125.2655</v>
      </c>
      <c r="T97" s="184">
        <f t="shared" si="8"/>
        <v>153.6275</v>
      </c>
      <c r="U97" s="184">
        <f t="shared" si="9"/>
        <v>129.99250000000001</v>
      </c>
    </row>
    <row r="98" spans="1:21">
      <c r="A98" s="62" t="s">
        <v>827</v>
      </c>
      <c r="B98" s="62">
        <v>428</v>
      </c>
      <c r="C98" s="62">
        <v>1</v>
      </c>
      <c r="D98" s="63" t="s">
        <v>1448</v>
      </c>
      <c r="E98" s="62"/>
      <c r="F98" s="58" t="s">
        <v>1284</v>
      </c>
      <c r="G98" s="59">
        <v>2598406</v>
      </c>
      <c r="H98" s="58">
        <v>252</v>
      </c>
      <c r="I98" s="59">
        <v>41108</v>
      </c>
      <c r="J98" s="58" t="s">
        <v>1447</v>
      </c>
      <c r="K98" s="60">
        <v>283.62</v>
      </c>
      <c r="L98" s="58" t="s">
        <v>386</v>
      </c>
      <c r="M98" s="58" t="s">
        <v>1863</v>
      </c>
      <c r="N98" s="124">
        <v>0.1</v>
      </c>
      <c r="O98" s="177">
        <v>12</v>
      </c>
      <c r="P98" s="177">
        <f t="shared" si="12"/>
        <v>53</v>
      </c>
      <c r="Q98" s="38">
        <f t="shared" si="5"/>
        <v>2.3635000000000002</v>
      </c>
      <c r="R98" s="187">
        <f t="shared" si="6"/>
        <v>28.362000000000002</v>
      </c>
      <c r="S98" s="184">
        <f t="shared" si="7"/>
        <v>125.2655</v>
      </c>
      <c r="T98" s="184">
        <f t="shared" si="8"/>
        <v>153.6275</v>
      </c>
      <c r="U98" s="184">
        <f t="shared" si="9"/>
        <v>129.99250000000001</v>
      </c>
    </row>
    <row r="99" spans="1:21">
      <c r="A99" s="62" t="s">
        <v>827</v>
      </c>
      <c r="B99" s="62">
        <v>429</v>
      </c>
      <c r="C99" s="62">
        <v>1</v>
      </c>
      <c r="D99" s="63" t="s">
        <v>1448</v>
      </c>
      <c r="E99" s="62"/>
      <c r="F99" s="58" t="s">
        <v>1284</v>
      </c>
      <c r="G99" s="59">
        <v>2598406</v>
      </c>
      <c r="H99" s="58">
        <v>252</v>
      </c>
      <c r="I99" s="59">
        <v>41108</v>
      </c>
      <c r="J99" s="58" t="s">
        <v>1447</v>
      </c>
      <c r="K99" s="60">
        <v>283.62</v>
      </c>
      <c r="L99" s="58" t="s">
        <v>386</v>
      </c>
      <c r="M99" s="58" t="s">
        <v>1863</v>
      </c>
      <c r="N99" s="124">
        <v>0.1</v>
      </c>
      <c r="O99" s="177">
        <v>12</v>
      </c>
      <c r="P99" s="177">
        <f t="shared" si="12"/>
        <v>53</v>
      </c>
      <c r="Q99" s="38">
        <f t="shared" si="5"/>
        <v>2.3635000000000002</v>
      </c>
      <c r="R99" s="187">
        <f t="shared" si="6"/>
        <v>28.362000000000002</v>
      </c>
      <c r="S99" s="184">
        <f t="shared" si="7"/>
        <v>125.2655</v>
      </c>
      <c r="T99" s="184">
        <f t="shared" si="8"/>
        <v>153.6275</v>
      </c>
      <c r="U99" s="184">
        <f t="shared" si="9"/>
        <v>129.99250000000001</v>
      </c>
    </row>
    <row r="100" spans="1:21">
      <c r="A100" s="62" t="s">
        <v>827</v>
      </c>
      <c r="B100" s="62">
        <v>430</v>
      </c>
      <c r="C100" s="62">
        <v>1</v>
      </c>
      <c r="D100" s="63" t="s">
        <v>834</v>
      </c>
      <c r="E100" s="62"/>
      <c r="F100" s="58" t="s">
        <v>653</v>
      </c>
      <c r="G100" s="58" t="s">
        <v>1450</v>
      </c>
      <c r="H100" s="58">
        <v>325</v>
      </c>
      <c r="I100" s="59">
        <v>41141</v>
      </c>
      <c r="J100" s="58" t="s">
        <v>1451</v>
      </c>
      <c r="K100" s="60">
        <v>1749</v>
      </c>
      <c r="L100" s="58" t="s">
        <v>386</v>
      </c>
      <c r="M100" s="58" t="s">
        <v>1863</v>
      </c>
      <c r="N100" s="124">
        <v>0.1</v>
      </c>
      <c r="O100" s="177">
        <v>12</v>
      </c>
      <c r="P100" s="177">
        <f>4+12+12+12+12</f>
        <v>52</v>
      </c>
      <c r="Q100" s="38">
        <f t="shared" si="5"/>
        <v>14.575000000000001</v>
      </c>
      <c r="R100" s="187">
        <f t="shared" si="6"/>
        <v>174.9</v>
      </c>
      <c r="S100" s="184">
        <f t="shared" si="7"/>
        <v>757.90000000000009</v>
      </c>
      <c r="T100" s="184">
        <f t="shared" si="8"/>
        <v>932.80000000000007</v>
      </c>
      <c r="U100" s="184">
        <f t="shared" si="9"/>
        <v>816.19999999999993</v>
      </c>
    </row>
    <row r="101" spans="1:21">
      <c r="A101" s="62" t="s">
        <v>827</v>
      </c>
      <c r="B101" s="62">
        <v>431</v>
      </c>
      <c r="C101" s="62">
        <v>1</v>
      </c>
      <c r="D101" s="63" t="s">
        <v>834</v>
      </c>
      <c r="E101" s="62"/>
      <c r="F101" s="58" t="s">
        <v>653</v>
      </c>
      <c r="G101" s="58" t="s">
        <v>1450</v>
      </c>
      <c r="H101" s="58">
        <v>325</v>
      </c>
      <c r="I101" s="59">
        <v>41137</v>
      </c>
      <c r="J101" s="58" t="s">
        <v>1452</v>
      </c>
      <c r="K101" s="60">
        <v>1749</v>
      </c>
      <c r="L101" s="58" t="s">
        <v>386</v>
      </c>
      <c r="M101" s="58" t="s">
        <v>1863</v>
      </c>
      <c r="N101" s="124">
        <v>0.1</v>
      </c>
      <c r="O101" s="177">
        <v>12</v>
      </c>
      <c r="P101" s="177">
        <f t="shared" ref="P101:P106" si="13">4+12+12+12+12</f>
        <v>52</v>
      </c>
      <c r="Q101" s="38">
        <f t="shared" si="5"/>
        <v>14.575000000000001</v>
      </c>
      <c r="R101" s="187">
        <f t="shared" si="6"/>
        <v>174.9</v>
      </c>
      <c r="S101" s="184">
        <f t="shared" si="7"/>
        <v>757.90000000000009</v>
      </c>
      <c r="T101" s="184">
        <f t="shared" si="8"/>
        <v>932.80000000000007</v>
      </c>
      <c r="U101" s="184">
        <f t="shared" si="9"/>
        <v>816.19999999999993</v>
      </c>
    </row>
    <row r="102" spans="1:21">
      <c r="A102" s="62" t="s">
        <v>827</v>
      </c>
      <c r="B102" s="62">
        <v>433</v>
      </c>
      <c r="C102" s="62">
        <v>1</v>
      </c>
      <c r="D102" s="63" t="s">
        <v>1453</v>
      </c>
      <c r="E102" s="62"/>
      <c r="F102" s="58" t="s">
        <v>1454</v>
      </c>
      <c r="G102" s="58" t="s">
        <v>1455</v>
      </c>
      <c r="H102" s="58">
        <v>330</v>
      </c>
      <c r="I102" s="59">
        <v>41151</v>
      </c>
      <c r="J102" s="58" t="s">
        <v>1456</v>
      </c>
      <c r="K102" s="60">
        <v>2854.99</v>
      </c>
      <c r="L102" s="58" t="s">
        <v>1457</v>
      </c>
      <c r="M102" s="58" t="s">
        <v>1887</v>
      </c>
      <c r="N102" s="124">
        <v>0.1</v>
      </c>
      <c r="O102" s="177">
        <v>12</v>
      </c>
      <c r="P102" s="177">
        <f t="shared" si="13"/>
        <v>52</v>
      </c>
      <c r="Q102" s="38">
        <f t="shared" si="5"/>
        <v>23.791583333333332</v>
      </c>
      <c r="R102" s="187">
        <f t="shared" si="6"/>
        <v>285.49899999999997</v>
      </c>
      <c r="S102" s="184">
        <f t="shared" si="7"/>
        <v>1237.1623333333332</v>
      </c>
      <c r="T102" s="184">
        <f t="shared" si="8"/>
        <v>1522.6613333333332</v>
      </c>
      <c r="U102" s="184">
        <f t="shared" si="9"/>
        <v>1332.3286666666665</v>
      </c>
    </row>
    <row r="103" spans="1:21">
      <c r="A103" s="62" t="s">
        <v>827</v>
      </c>
      <c r="B103" s="62">
        <v>434</v>
      </c>
      <c r="C103" s="62">
        <v>1</v>
      </c>
      <c r="D103" s="63" t="s">
        <v>1458</v>
      </c>
      <c r="E103" s="62"/>
      <c r="F103" s="42" t="s">
        <v>653</v>
      </c>
      <c r="G103" s="59">
        <v>2599502</v>
      </c>
      <c r="H103" s="58">
        <v>346</v>
      </c>
      <c r="I103" s="59">
        <v>41152</v>
      </c>
      <c r="J103" s="58"/>
      <c r="K103" s="60">
        <v>2219</v>
      </c>
      <c r="L103" s="58" t="s">
        <v>1386</v>
      </c>
      <c r="M103" s="58" t="s">
        <v>1863</v>
      </c>
      <c r="N103" s="124">
        <v>0.1</v>
      </c>
      <c r="O103" s="177">
        <v>12</v>
      </c>
      <c r="P103" s="177">
        <f t="shared" si="13"/>
        <v>52</v>
      </c>
      <c r="Q103" s="38">
        <f t="shared" si="5"/>
        <v>18.491666666666667</v>
      </c>
      <c r="R103" s="187">
        <f t="shared" si="6"/>
        <v>221.9</v>
      </c>
      <c r="S103" s="184">
        <f t="shared" si="7"/>
        <v>961.56666666666672</v>
      </c>
      <c r="T103" s="184">
        <f t="shared" si="8"/>
        <v>1183.4666666666667</v>
      </c>
      <c r="U103" s="184">
        <f t="shared" si="9"/>
        <v>1035.5333333333333</v>
      </c>
    </row>
    <row r="104" spans="1:21">
      <c r="A104" s="62" t="s">
        <v>827</v>
      </c>
      <c r="B104" s="62">
        <v>436</v>
      </c>
      <c r="C104" s="62">
        <v>1</v>
      </c>
      <c r="D104" s="63" t="s">
        <v>1459</v>
      </c>
      <c r="E104" s="62"/>
      <c r="F104" s="58" t="s">
        <v>1307</v>
      </c>
      <c r="G104" s="59">
        <v>2597310</v>
      </c>
      <c r="H104" s="58">
        <v>231</v>
      </c>
      <c r="I104" s="59">
        <v>41089</v>
      </c>
      <c r="J104" s="58">
        <v>624</v>
      </c>
      <c r="K104" s="60">
        <v>1334</v>
      </c>
      <c r="L104" s="58" t="s">
        <v>1460</v>
      </c>
      <c r="M104" s="58" t="s">
        <v>1888</v>
      </c>
      <c r="N104" s="124">
        <v>0.1</v>
      </c>
      <c r="O104" s="177">
        <v>12</v>
      </c>
      <c r="P104" s="177">
        <f>6+12+12+12+12</f>
        <v>54</v>
      </c>
      <c r="Q104" s="38">
        <f t="shared" si="5"/>
        <v>11.116666666666667</v>
      </c>
      <c r="R104" s="187">
        <f t="shared" si="6"/>
        <v>133.4</v>
      </c>
      <c r="S104" s="184">
        <f t="shared" si="7"/>
        <v>600.30000000000007</v>
      </c>
      <c r="T104" s="184">
        <f t="shared" si="8"/>
        <v>733.7</v>
      </c>
      <c r="U104" s="184">
        <f t="shared" si="9"/>
        <v>600.29999999999995</v>
      </c>
    </row>
    <row r="105" spans="1:21">
      <c r="A105" s="62" t="s">
        <v>827</v>
      </c>
      <c r="B105" s="62">
        <v>437</v>
      </c>
      <c r="C105" s="62">
        <v>1</v>
      </c>
      <c r="D105" s="63" t="s">
        <v>1461</v>
      </c>
      <c r="E105" s="62"/>
      <c r="F105" s="58" t="s">
        <v>1284</v>
      </c>
      <c r="G105" s="58" t="s">
        <v>1462</v>
      </c>
      <c r="H105" s="58">
        <v>348</v>
      </c>
      <c r="I105" s="59">
        <v>41152</v>
      </c>
      <c r="J105" s="58" t="s">
        <v>1463</v>
      </c>
      <c r="K105" s="60">
        <v>1948.8</v>
      </c>
      <c r="L105" s="58" t="s">
        <v>1464</v>
      </c>
      <c r="M105" s="58" t="s">
        <v>1877</v>
      </c>
      <c r="N105" s="61">
        <v>0.33329999999999999</v>
      </c>
      <c r="O105" s="177">
        <v>0</v>
      </c>
      <c r="Q105" s="38">
        <f t="shared" si="5"/>
        <v>54.127919999999996</v>
      </c>
      <c r="R105" s="187">
        <f t="shared" si="6"/>
        <v>0</v>
      </c>
      <c r="S105" s="184">
        <f t="shared" si="7"/>
        <v>0</v>
      </c>
      <c r="T105" s="184">
        <f t="shared" si="8"/>
        <v>0</v>
      </c>
      <c r="U105" s="184">
        <f t="shared" si="9"/>
        <v>1948.8</v>
      </c>
    </row>
    <row r="106" spans="1:21">
      <c r="A106" s="62" t="s">
        <v>827</v>
      </c>
      <c r="B106" s="62">
        <v>438</v>
      </c>
      <c r="C106" s="55">
        <v>1</v>
      </c>
      <c r="D106" s="49" t="s">
        <v>835</v>
      </c>
      <c r="E106" s="55"/>
      <c r="F106" s="58" t="s">
        <v>653</v>
      </c>
      <c r="G106" s="58" t="s">
        <v>1465</v>
      </c>
      <c r="H106" s="58"/>
      <c r="I106" s="59">
        <v>41152</v>
      </c>
      <c r="J106" s="58"/>
      <c r="K106" s="60">
        <v>2150.5</v>
      </c>
      <c r="L106" s="58"/>
      <c r="M106" s="58" t="s">
        <v>1887</v>
      </c>
      <c r="N106" s="124">
        <v>0.1</v>
      </c>
      <c r="O106" s="177">
        <v>12</v>
      </c>
      <c r="P106" s="177">
        <f t="shared" si="13"/>
        <v>52</v>
      </c>
      <c r="Q106" s="38">
        <f t="shared" si="5"/>
        <v>17.920833333333334</v>
      </c>
      <c r="R106" s="187">
        <f t="shared" si="6"/>
        <v>215.05</v>
      </c>
      <c r="S106" s="184">
        <f t="shared" si="7"/>
        <v>931.88333333333344</v>
      </c>
      <c r="T106" s="184">
        <f t="shared" si="8"/>
        <v>1146.9333333333334</v>
      </c>
      <c r="U106" s="184">
        <f t="shared" si="9"/>
        <v>1003.5666666666666</v>
      </c>
    </row>
    <row r="107" spans="1:21">
      <c r="A107" s="65" t="s">
        <v>827</v>
      </c>
      <c r="B107" s="65">
        <v>440</v>
      </c>
      <c r="C107" s="65">
        <v>1</v>
      </c>
      <c r="D107" s="42" t="s">
        <v>1466</v>
      </c>
      <c r="E107" s="65"/>
      <c r="F107" s="58"/>
      <c r="G107" s="58"/>
      <c r="H107" s="58">
        <v>424</v>
      </c>
      <c r="I107" s="59">
        <v>41186</v>
      </c>
      <c r="J107" s="58" t="s">
        <v>1467</v>
      </c>
      <c r="K107" s="60">
        <v>81.2</v>
      </c>
      <c r="L107" s="195" t="s">
        <v>1464</v>
      </c>
      <c r="M107" s="58" t="s">
        <v>1877</v>
      </c>
      <c r="N107" s="61">
        <v>0.33329999999999999</v>
      </c>
      <c r="O107" s="177">
        <v>0</v>
      </c>
      <c r="P107" s="177">
        <v>36</v>
      </c>
      <c r="Q107" s="38">
        <f t="shared" si="5"/>
        <v>2.2553299999999998</v>
      </c>
      <c r="R107" s="187">
        <f t="shared" si="6"/>
        <v>0</v>
      </c>
      <c r="S107" s="184">
        <f t="shared" si="7"/>
        <v>81.191879999999998</v>
      </c>
      <c r="T107" s="184">
        <f t="shared" si="8"/>
        <v>81.191879999999998</v>
      </c>
      <c r="U107" s="184">
        <f t="shared" si="9"/>
        <v>8.1200000000052341E-3</v>
      </c>
    </row>
    <row r="108" spans="1:21">
      <c r="A108" s="65" t="s">
        <v>827</v>
      </c>
      <c r="B108" s="65">
        <v>441</v>
      </c>
      <c r="C108" s="65">
        <v>1</v>
      </c>
      <c r="D108" s="42" t="s">
        <v>1468</v>
      </c>
      <c r="E108" s="65"/>
      <c r="F108" s="58" t="s">
        <v>855</v>
      </c>
      <c r="G108" s="58" t="s">
        <v>1469</v>
      </c>
      <c r="H108" s="58">
        <v>474</v>
      </c>
      <c r="I108" s="59">
        <v>41205</v>
      </c>
      <c r="J108" s="58">
        <v>1573</v>
      </c>
      <c r="K108" s="60">
        <v>3886</v>
      </c>
      <c r="L108" s="58" t="s">
        <v>811</v>
      </c>
      <c r="M108" s="58" t="s">
        <v>1884</v>
      </c>
      <c r="N108" s="124">
        <v>0.1</v>
      </c>
      <c r="O108" s="177">
        <v>12</v>
      </c>
      <c r="P108" s="177">
        <f>2+12+12+12+12</f>
        <v>50</v>
      </c>
      <c r="Q108" s="38">
        <f t="shared" si="5"/>
        <v>32.383333333333333</v>
      </c>
      <c r="R108" s="187">
        <f t="shared" si="6"/>
        <v>388.6</v>
      </c>
      <c r="S108" s="184">
        <f t="shared" si="7"/>
        <v>1619.1666666666667</v>
      </c>
      <c r="T108" s="184">
        <f t="shared" si="8"/>
        <v>2007.7666666666669</v>
      </c>
      <c r="U108" s="184">
        <f t="shared" si="9"/>
        <v>1878.2333333333331</v>
      </c>
    </row>
    <row r="109" spans="1:21">
      <c r="A109" s="65" t="s">
        <v>827</v>
      </c>
      <c r="B109" s="65">
        <v>442</v>
      </c>
      <c r="C109" s="65">
        <v>1</v>
      </c>
      <c r="D109" s="42" t="s">
        <v>1470</v>
      </c>
      <c r="E109" s="65"/>
      <c r="F109" s="197" t="s">
        <v>1471</v>
      </c>
      <c r="G109" s="58" t="s">
        <v>1469</v>
      </c>
      <c r="H109" s="58">
        <v>474</v>
      </c>
      <c r="I109" s="59">
        <v>41205</v>
      </c>
      <c r="J109" s="58">
        <v>1573</v>
      </c>
      <c r="K109" s="60">
        <v>3886</v>
      </c>
      <c r="L109" s="58" t="s">
        <v>811</v>
      </c>
      <c r="M109" s="58" t="s">
        <v>1884</v>
      </c>
      <c r="N109" s="124">
        <v>0.1</v>
      </c>
      <c r="O109" s="177">
        <v>12</v>
      </c>
      <c r="P109" s="177">
        <f t="shared" ref="P109:P110" si="14">2+12+12+12+12</f>
        <v>50</v>
      </c>
      <c r="Q109" s="38">
        <f t="shared" si="5"/>
        <v>32.383333333333333</v>
      </c>
      <c r="R109" s="187">
        <f t="shared" si="6"/>
        <v>388.6</v>
      </c>
      <c r="S109" s="184">
        <f t="shared" si="7"/>
        <v>1619.1666666666667</v>
      </c>
      <c r="T109" s="184">
        <f t="shared" si="8"/>
        <v>2007.7666666666669</v>
      </c>
      <c r="U109" s="184">
        <f t="shared" si="9"/>
        <v>1878.2333333333331</v>
      </c>
    </row>
    <row r="110" spans="1:21">
      <c r="A110" s="65" t="s">
        <v>827</v>
      </c>
      <c r="B110" s="65">
        <v>443</v>
      </c>
      <c r="C110" s="65">
        <v>1</v>
      </c>
      <c r="D110" s="42" t="s">
        <v>1472</v>
      </c>
      <c r="E110" s="65"/>
      <c r="F110" s="58" t="s">
        <v>1307</v>
      </c>
      <c r="G110" s="58"/>
      <c r="H110" s="58">
        <v>459</v>
      </c>
      <c r="I110" s="59">
        <v>41205</v>
      </c>
      <c r="J110" s="58" t="s">
        <v>1473</v>
      </c>
      <c r="K110" s="60">
        <v>1064.8800000000001</v>
      </c>
      <c r="L110" s="58" t="s">
        <v>431</v>
      </c>
      <c r="M110" s="58" t="s">
        <v>1883</v>
      </c>
      <c r="N110" s="124">
        <v>0.1</v>
      </c>
      <c r="O110" s="177">
        <v>12</v>
      </c>
      <c r="P110" s="177">
        <f t="shared" si="14"/>
        <v>50</v>
      </c>
      <c r="Q110" s="38">
        <f t="shared" si="5"/>
        <v>8.8740000000000006</v>
      </c>
      <c r="R110" s="187">
        <f t="shared" si="6"/>
        <v>106.488</v>
      </c>
      <c r="S110" s="184">
        <f t="shared" si="7"/>
        <v>443.70000000000005</v>
      </c>
      <c r="T110" s="184">
        <f t="shared" si="8"/>
        <v>550.1880000000001</v>
      </c>
      <c r="U110" s="184">
        <f t="shared" si="9"/>
        <v>514.69200000000001</v>
      </c>
    </row>
    <row r="111" spans="1:21">
      <c r="A111" s="65" t="s">
        <v>827</v>
      </c>
      <c r="B111" s="65">
        <v>444</v>
      </c>
      <c r="C111" s="65">
        <v>1</v>
      </c>
      <c r="D111" s="42" t="s">
        <v>1474</v>
      </c>
      <c r="E111" s="65"/>
      <c r="F111" s="58" t="s">
        <v>1307</v>
      </c>
      <c r="G111" s="58"/>
      <c r="H111" s="58"/>
      <c r="I111" s="58"/>
      <c r="J111" s="58"/>
      <c r="K111" s="60"/>
      <c r="L111" s="58"/>
      <c r="M111" s="58"/>
      <c r="N111" s="61"/>
      <c r="Q111" s="38">
        <f t="shared" si="5"/>
        <v>0</v>
      </c>
      <c r="R111" s="187">
        <f t="shared" si="6"/>
        <v>0</v>
      </c>
      <c r="S111" s="184">
        <f t="shared" si="7"/>
        <v>0</v>
      </c>
      <c r="T111" s="184">
        <f t="shared" si="8"/>
        <v>0</v>
      </c>
      <c r="U111" s="184">
        <f t="shared" si="9"/>
        <v>0</v>
      </c>
    </row>
    <row r="112" spans="1:21">
      <c r="A112" s="65" t="s">
        <v>827</v>
      </c>
      <c r="B112" s="65">
        <v>446</v>
      </c>
      <c r="C112" s="65">
        <v>1</v>
      </c>
      <c r="D112" s="42" t="s">
        <v>1475</v>
      </c>
      <c r="E112" s="65"/>
      <c r="F112" s="58" t="s">
        <v>1256</v>
      </c>
      <c r="G112" s="58" t="s">
        <v>1476</v>
      </c>
      <c r="H112" s="58">
        <v>445</v>
      </c>
      <c r="I112" s="59">
        <v>41205</v>
      </c>
      <c r="J112" s="58"/>
      <c r="K112" s="60">
        <v>429.2</v>
      </c>
      <c r="L112" s="58"/>
      <c r="M112" s="58" t="s">
        <v>1877</v>
      </c>
      <c r="N112" s="61">
        <v>0.33329999999999999</v>
      </c>
      <c r="O112" s="177">
        <v>0</v>
      </c>
      <c r="P112" s="177">
        <v>36</v>
      </c>
      <c r="Q112" s="38">
        <f t="shared" si="5"/>
        <v>11.92103</v>
      </c>
      <c r="R112" s="187">
        <f t="shared" si="6"/>
        <v>0</v>
      </c>
      <c r="S112" s="184">
        <f t="shared" si="7"/>
        <v>429.15708000000001</v>
      </c>
      <c r="T112" s="184">
        <f t="shared" si="8"/>
        <v>429.15708000000001</v>
      </c>
      <c r="U112" s="184">
        <f t="shared" si="9"/>
        <v>4.2919999999980973E-2</v>
      </c>
    </row>
    <row r="113" spans="1:21">
      <c r="A113" s="65" t="s">
        <v>827</v>
      </c>
      <c r="B113" s="65">
        <v>447</v>
      </c>
      <c r="C113" s="65">
        <v>1</v>
      </c>
      <c r="D113" s="42" t="s">
        <v>1477</v>
      </c>
      <c r="E113" s="65"/>
      <c r="F113" s="58" t="s">
        <v>1307</v>
      </c>
      <c r="G113" s="58" t="s">
        <v>1478</v>
      </c>
      <c r="H113" s="58">
        <v>506</v>
      </c>
      <c r="I113" s="59">
        <v>41214</v>
      </c>
      <c r="J113" s="58">
        <v>1583</v>
      </c>
      <c r="K113" s="60">
        <v>5736.2</v>
      </c>
      <c r="L113" s="58" t="s">
        <v>811</v>
      </c>
      <c r="M113" s="58" t="s">
        <v>1884</v>
      </c>
      <c r="N113" s="124">
        <v>0.1</v>
      </c>
      <c r="O113" s="177">
        <v>12</v>
      </c>
      <c r="P113" s="177">
        <f>1+12+12+12+12</f>
        <v>49</v>
      </c>
      <c r="Q113" s="38">
        <f t="shared" si="5"/>
        <v>47.801666666666669</v>
      </c>
      <c r="R113" s="187">
        <f t="shared" si="6"/>
        <v>573.62</v>
      </c>
      <c r="S113" s="184">
        <f t="shared" si="7"/>
        <v>2342.2816666666668</v>
      </c>
      <c r="T113" s="184">
        <f t="shared" si="8"/>
        <v>2915.9016666666666</v>
      </c>
      <c r="U113" s="184">
        <f t="shared" si="9"/>
        <v>2820.2983333333332</v>
      </c>
    </row>
    <row r="114" spans="1:21">
      <c r="A114" s="65" t="s">
        <v>827</v>
      </c>
      <c r="B114" s="65">
        <v>448</v>
      </c>
      <c r="C114" s="65">
        <v>1</v>
      </c>
      <c r="D114" s="42" t="s">
        <v>1479</v>
      </c>
      <c r="E114" s="65"/>
      <c r="F114" s="197" t="s">
        <v>1480</v>
      </c>
      <c r="G114" s="58" t="s">
        <v>1478</v>
      </c>
      <c r="H114" s="58">
        <v>506</v>
      </c>
      <c r="I114" s="59">
        <v>41214</v>
      </c>
      <c r="J114" s="58">
        <v>1583</v>
      </c>
      <c r="K114" s="60">
        <v>5736.2</v>
      </c>
      <c r="L114" s="58" t="s">
        <v>811</v>
      </c>
      <c r="M114" s="58" t="s">
        <v>1884</v>
      </c>
      <c r="N114" s="124">
        <v>0.1</v>
      </c>
      <c r="O114" s="177">
        <v>12</v>
      </c>
      <c r="P114" s="177">
        <f>1+12+12+12+12</f>
        <v>49</v>
      </c>
      <c r="Q114" s="38">
        <f t="shared" si="5"/>
        <v>47.801666666666669</v>
      </c>
      <c r="R114" s="187">
        <f t="shared" si="6"/>
        <v>573.62</v>
      </c>
      <c r="S114" s="184">
        <f t="shared" si="7"/>
        <v>2342.2816666666668</v>
      </c>
      <c r="T114" s="184">
        <f t="shared" si="8"/>
        <v>2915.9016666666666</v>
      </c>
      <c r="U114" s="184">
        <f t="shared" si="9"/>
        <v>2820.2983333333332</v>
      </c>
    </row>
    <row r="115" spans="1:21">
      <c r="A115" s="65" t="s">
        <v>827</v>
      </c>
      <c r="B115" s="65">
        <v>450</v>
      </c>
      <c r="C115" s="65">
        <v>1</v>
      </c>
      <c r="D115" s="42" t="s">
        <v>1481</v>
      </c>
      <c r="E115" s="65"/>
      <c r="F115" s="58" t="s">
        <v>1256</v>
      </c>
      <c r="G115" s="58"/>
      <c r="H115" s="58">
        <v>529</v>
      </c>
      <c r="I115" s="59">
        <v>41240</v>
      </c>
      <c r="J115" s="58" t="s">
        <v>1482</v>
      </c>
      <c r="K115" s="60">
        <v>758</v>
      </c>
      <c r="L115" s="58" t="s">
        <v>1483</v>
      </c>
      <c r="M115" s="58" t="s">
        <v>1884</v>
      </c>
      <c r="N115" s="124">
        <v>0.1</v>
      </c>
      <c r="O115" s="177">
        <v>12</v>
      </c>
      <c r="P115" s="177">
        <f>1+12+12+12+12</f>
        <v>49</v>
      </c>
      <c r="Q115" s="38">
        <f t="shared" si="5"/>
        <v>6.3166666666666664</v>
      </c>
      <c r="R115" s="187">
        <f t="shared" si="6"/>
        <v>75.8</v>
      </c>
      <c r="S115" s="184">
        <f t="shared" si="7"/>
        <v>309.51666666666665</v>
      </c>
      <c r="T115" s="184">
        <f t="shared" si="8"/>
        <v>385.31666666666666</v>
      </c>
      <c r="U115" s="184">
        <f t="shared" si="9"/>
        <v>372.68333333333334</v>
      </c>
    </row>
    <row r="116" spans="1:21">
      <c r="A116" s="65" t="s">
        <v>827</v>
      </c>
      <c r="B116" s="65">
        <v>451</v>
      </c>
      <c r="C116" s="65">
        <v>1</v>
      </c>
      <c r="D116" s="42" t="s">
        <v>1484</v>
      </c>
      <c r="E116" s="65"/>
      <c r="F116" s="58" t="s">
        <v>1258</v>
      </c>
      <c r="G116" s="59">
        <v>2600232</v>
      </c>
      <c r="H116" s="58">
        <v>515</v>
      </c>
      <c r="I116" s="59">
        <v>41254</v>
      </c>
      <c r="J116" s="58" t="s">
        <v>1485</v>
      </c>
      <c r="K116" s="60">
        <v>329</v>
      </c>
      <c r="L116" s="58" t="s">
        <v>1486</v>
      </c>
      <c r="M116" s="58" t="s">
        <v>1863</v>
      </c>
      <c r="N116" s="124">
        <v>0.1</v>
      </c>
      <c r="O116" s="177">
        <v>12</v>
      </c>
      <c r="P116" s="177">
        <f>12+12+12+12</f>
        <v>48</v>
      </c>
      <c r="Q116" s="38">
        <f t="shared" si="5"/>
        <v>2.7416666666666667</v>
      </c>
      <c r="R116" s="187">
        <f t="shared" si="6"/>
        <v>32.9</v>
      </c>
      <c r="S116" s="184">
        <f t="shared" si="7"/>
        <v>131.6</v>
      </c>
      <c r="T116" s="184">
        <f t="shared" si="8"/>
        <v>164.5</v>
      </c>
      <c r="U116" s="184">
        <f t="shared" si="9"/>
        <v>164.5</v>
      </c>
    </row>
    <row r="117" spans="1:21">
      <c r="A117" s="65" t="s">
        <v>827</v>
      </c>
      <c r="B117" s="65">
        <v>452</v>
      </c>
      <c r="C117" s="65">
        <v>1</v>
      </c>
      <c r="D117" s="42" t="s">
        <v>1484</v>
      </c>
      <c r="E117" s="65"/>
      <c r="F117" s="58" t="s">
        <v>1258</v>
      </c>
      <c r="G117" s="59">
        <v>2600232</v>
      </c>
      <c r="H117" s="58">
        <v>515</v>
      </c>
      <c r="I117" s="59">
        <v>41254</v>
      </c>
      <c r="J117" s="58" t="s">
        <v>1485</v>
      </c>
      <c r="K117" s="60">
        <v>329</v>
      </c>
      <c r="L117" s="58" t="s">
        <v>1486</v>
      </c>
      <c r="M117" s="58" t="s">
        <v>1863</v>
      </c>
      <c r="N117" s="124">
        <v>0.1</v>
      </c>
      <c r="O117" s="177">
        <v>12</v>
      </c>
      <c r="P117" s="177">
        <f>12+12+12+12</f>
        <v>48</v>
      </c>
      <c r="Q117" s="38">
        <f t="shared" si="5"/>
        <v>2.7416666666666667</v>
      </c>
      <c r="R117" s="187">
        <f t="shared" si="6"/>
        <v>32.9</v>
      </c>
      <c r="S117" s="184">
        <f t="shared" si="7"/>
        <v>131.6</v>
      </c>
      <c r="T117" s="184">
        <f t="shared" si="8"/>
        <v>164.5</v>
      </c>
      <c r="U117" s="184">
        <f t="shared" si="9"/>
        <v>164.5</v>
      </c>
    </row>
    <row r="118" spans="1:21">
      <c r="A118" s="65" t="s">
        <v>827</v>
      </c>
      <c r="B118" s="65">
        <v>453</v>
      </c>
      <c r="C118" s="65">
        <v>1</v>
      </c>
      <c r="D118" s="49" t="s">
        <v>892</v>
      </c>
      <c r="E118" s="55"/>
      <c r="F118" s="58"/>
      <c r="G118" s="58"/>
      <c r="H118" s="58">
        <v>535</v>
      </c>
      <c r="I118" s="59">
        <v>41242</v>
      </c>
      <c r="J118" s="58">
        <v>2632</v>
      </c>
      <c r="K118" s="60">
        <v>348</v>
      </c>
      <c r="L118" s="58" t="s">
        <v>355</v>
      </c>
      <c r="M118" s="58" t="s">
        <v>1883</v>
      </c>
      <c r="N118" s="124">
        <v>0.1</v>
      </c>
      <c r="O118" s="177">
        <v>12</v>
      </c>
      <c r="P118" s="177">
        <v>49</v>
      </c>
      <c r="Q118" s="38">
        <f t="shared" si="5"/>
        <v>2.9000000000000004</v>
      </c>
      <c r="R118" s="187">
        <f t="shared" si="6"/>
        <v>34.800000000000004</v>
      </c>
      <c r="S118" s="184">
        <f t="shared" si="7"/>
        <v>142.10000000000002</v>
      </c>
      <c r="T118" s="184">
        <f t="shared" si="8"/>
        <v>176.90000000000003</v>
      </c>
      <c r="U118" s="184">
        <f t="shared" si="9"/>
        <v>171.09999999999997</v>
      </c>
    </row>
    <row r="119" spans="1:21">
      <c r="A119" s="65" t="s">
        <v>827</v>
      </c>
      <c r="B119" s="65">
        <v>454</v>
      </c>
      <c r="C119" s="65">
        <v>1</v>
      </c>
      <c r="D119" s="49" t="s">
        <v>892</v>
      </c>
      <c r="E119" s="55"/>
      <c r="F119" s="58" t="s">
        <v>1258</v>
      </c>
      <c r="G119" s="58"/>
      <c r="H119" s="58">
        <v>535</v>
      </c>
      <c r="I119" s="59">
        <v>41242</v>
      </c>
      <c r="J119" s="58">
        <v>2632</v>
      </c>
      <c r="K119" s="60">
        <v>348</v>
      </c>
      <c r="L119" s="58" t="s">
        <v>355</v>
      </c>
      <c r="M119" s="58" t="s">
        <v>1883</v>
      </c>
      <c r="N119" s="124">
        <v>0.1</v>
      </c>
      <c r="O119" s="177">
        <v>12</v>
      </c>
      <c r="P119" s="177">
        <v>49</v>
      </c>
      <c r="Q119" s="38">
        <f t="shared" si="5"/>
        <v>2.9000000000000004</v>
      </c>
      <c r="R119" s="187">
        <f t="shared" si="6"/>
        <v>34.800000000000004</v>
      </c>
      <c r="S119" s="184">
        <f t="shared" si="7"/>
        <v>142.10000000000002</v>
      </c>
      <c r="T119" s="184">
        <f t="shared" si="8"/>
        <v>176.90000000000003</v>
      </c>
      <c r="U119" s="184">
        <f t="shared" si="9"/>
        <v>171.09999999999997</v>
      </c>
    </row>
    <row r="120" spans="1:21">
      <c r="A120" s="65" t="s">
        <v>827</v>
      </c>
      <c r="B120" s="65">
        <v>455</v>
      </c>
      <c r="C120" s="62">
        <v>1</v>
      </c>
      <c r="D120" s="63" t="s">
        <v>1487</v>
      </c>
      <c r="E120" s="62"/>
      <c r="F120" s="58"/>
      <c r="G120" s="59">
        <v>1384341</v>
      </c>
      <c r="H120" s="58">
        <v>930</v>
      </c>
      <c r="I120" s="59">
        <v>40569</v>
      </c>
      <c r="J120" s="58" t="s">
        <v>1488</v>
      </c>
      <c r="K120" s="60">
        <v>1999.9</v>
      </c>
      <c r="L120" s="58" t="s">
        <v>396</v>
      </c>
      <c r="M120" s="58" t="s">
        <v>1863</v>
      </c>
      <c r="N120" s="124">
        <v>0.1</v>
      </c>
      <c r="O120" s="177">
        <v>12</v>
      </c>
      <c r="P120" s="177">
        <f>11+12+12+12+12+12</f>
        <v>71</v>
      </c>
      <c r="Q120" s="38">
        <f t="shared" si="5"/>
        <v>16.665833333333335</v>
      </c>
      <c r="R120" s="187">
        <f t="shared" si="6"/>
        <v>199.99</v>
      </c>
      <c r="S120" s="184">
        <f t="shared" si="7"/>
        <v>1183.2741666666668</v>
      </c>
      <c r="T120" s="184">
        <f t="shared" si="8"/>
        <v>1383.2641666666668</v>
      </c>
      <c r="U120" s="184">
        <f t="shared" si="9"/>
        <v>616.63583333333327</v>
      </c>
    </row>
    <row r="121" spans="1:21">
      <c r="A121" s="65" t="s">
        <v>827</v>
      </c>
      <c r="B121" s="65">
        <v>456</v>
      </c>
      <c r="C121" s="65">
        <v>1</v>
      </c>
      <c r="D121" s="42" t="s">
        <v>840</v>
      </c>
      <c r="E121" s="65"/>
      <c r="F121" s="58" t="s">
        <v>1255</v>
      </c>
      <c r="G121" s="58" t="s">
        <v>748</v>
      </c>
      <c r="H121" s="58">
        <v>424</v>
      </c>
      <c r="I121" s="59">
        <v>41187</v>
      </c>
      <c r="J121" s="58" t="s">
        <v>1489</v>
      </c>
      <c r="K121" s="60">
        <v>449</v>
      </c>
      <c r="L121" s="58" t="s">
        <v>386</v>
      </c>
      <c r="M121" s="58" t="s">
        <v>1863</v>
      </c>
      <c r="N121" s="124">
        <v>0.1</v>
      </c>
      <c r="O121" s="177">
        <v>12</v>
      </c>
      <c r="P121" s="177">
        <f>2+12+12+12+12</f>
        <v>50</v>
      </c>
      <c r="Q121" s="38">
        <f t="shared" si="5"/>
        <v>3.7416666666666671</v>
      </c>
      <c r="R121" s="187">
        <f t="shared" si="6"/>
        <v>44.900000000000006</v>
      </c>
      <c r="S121" s="184">
        <f t="shared" si="7"/>
        <v>187.08333333333337</v>
      </c>
      <c r="T121" s="184">
        <f t="shared" si="8"/>
        <v>231.98333333333338</v>
      </c>
      <c r="U121" s="184">
        <f t="shared" si="9"/>
        <v>217.01666666666662</v>
      </c>
    </row>
    <row r="122" spans="1:21">
      <c r="A122" s="65" t="s">
        <v>827</v>
      </c>
      <c r="B122" s="65">
        <v>457</v>
      </c>
      <c r="C122" s="65">
        <v>1</v>
      </c>
      <c r="D122" s="42" t="s">
        <v>1490</v>
      </c>
      <c r="E122" s="65"/>
      <c r="F122" s="58" t="s">
        <v>1308</v>
      </c>
      <c r="G122" s="59">
        <v>2599867</v>
      </c>
      <c r="H122" s="58">
        <v>446</v>
      </c>
      <c r="I122" s="59">
        <v>41198</v>
      </c>
      <c r="J122" s="58" t="s">
        <v>1491</v>
      </c>
      <c r="K122" s="60">
        <v>405.18</v>
      </c>
      <c r="L122" s="58" t="s">
        <v>1492</v>
      </c>
      <c r="M122" s="58" t="s">
        <v>1884</v>
      </c>
      <c r="N122" s="124">
        <v>0.1</v>
      </c>
      <c r="O122" s="177">
        <v>12</v>
      </c>
      <c r="P122" s="177">
        <f>2+12+12+12+12</f>
        <v>50</v>
      </c>
      <c r="Q122" s="38">
        <f t="shared" si="5"/>
        <v>3.3765000000000001</v>
      </c>
      <c r="R122" s="187">
        <f t="shared" si="6"/>
        <v>40.518000000000001</v>
      </c>
      <c r="S122" s="184">
        <f t="shared" si="7"/>
        <v>168.82499999999999</v>
      </c>
      <c r="T122" s="184">
        <f t="shared" si="8"/>
        <v>209.34299999999999</v>
      </c>
      <c r="U122" s="184">
        <f t="shared" si="9"/>
        <v>195.83700000000002</v>
      </c>
    </row>
    <row r="123" spans="1:21">
      <c r="A123" s="65" t="s">
        <v>827</v>
      </c>
      <c r="B123" s="65">
        <v>458</v>
      </c>
      <c r="C123" s="65">
        <v>1</v>
      </c>
      <c r="D123" s="42" t="s">
        <v>1493</v>
      </c>
      <c r="E123" s="65"/>
      <c r="F123" s="58" t="s">
        <v>1307</v>
      </c>
      <c r="G123" s="58"/>
      <c r="H123" s="58">
        <v>449</v>
      </c>
      <c r="I123" s="59">
        <v>41207</v>
      </c>
      <c r="J123" s="58" t="s">
        <v>891</v>
      </c>
      <c r="K123" s="60">
        <v>324.8</v>
      </c>
      <c r="L123" s="58" t="s">
        <v>401</v>
      </c>
      <c r="M123" s="58" t="s">
        <v>1877</v>
      </c>
      <c r="N123" s="61">
        <v>0.33329999999999999</v>
      </c>
      <c r="O123" s="177">
        <v>0</v>
      </c>
      <c r="P123" s="177">
        <v>36</v>
      </c>
      <c r="Q123" s="38">
        <f t="shared" si="5"/>
        <v>9.0213199999999993</v>
      </c>
      <c r="R123" s="187">
        <f t="shared" si="6"/>
        <v>0</v>
      </c>
      <c r="S123" s="184">
        <f t="shared" si="7"/>
        <v>324.76751999999999</v>
      </c>
      <c r="T123" s="184">
        <f t="shared" si="8"/>
        <v>324.76751999999999</v>
      </c>
      <c r="U123" s="184">
        <f t="shared" si="9"/>
        <v>3.2480000000020937E-2</v>
      </c>
    </row>
    <row r="124" spans="1:21">
      <c r="A124" s="65" t="s">
        <v>827</v>
      </c>
      <c r="B124" s="65">
        <v>459</v>
      </c>
      <c r="C124" s="65">
        <v>1</v>
      </c>
      <c r="D124" s="42" t="s">
        <v>1494</v>
      </c>
      <c r="E124" s="65"/>
      <c r="F124" s="58" t="s">
        <v>1495</v>
      </c>
      <c r="G124" s="58"/>
      <c r="H124" s="58">
        <v>449</v>
      </c>
      <c r="I124" s="59">
        <v>41207</v>
      </c>
      <c r="J124" s="58" t="s">
        <v>891</v>
      </c>
      <c r="K124" s="60">
        <v>324.8</v>
      </c>
      <c r="L124" s="58" t="s">
        <v>401</v>
      </c>
      <c r="M124" s="58" t="s">
        <v>1877</v>
      </c>
      <c r="N124" s="61">
        <v>0.33329999999999999</v>
      </c>
      <c r="O124" s="177">
        <v>0</v>
      </c>
      <c r="P124" s="177">
        <v>36</v>
      </c>
      <c r="Q124" s="38">
        <f t="shared" si="5"/>
        <v>9.0213199999999993</v>
      </c>
      <c r="R124" s="187">
        <f t="shared" si="6"/>
        <v>0</v>
      </c>
      <c r="S124" s="184">
        <f t="shared" si="7"/>
        <v>324.76751999999999</v>
      </c>
      <c r="T124" s="184">
        <f t="shared" si="8"/>
        <v>324.76751999999999</v>
      </c>
      <c r="U124" s="184">
        <f t="shared" si="9"/>
        <v>3.2480000000020937E-2</v>
      </c>
    </row>
    <row r="125" spans="1:21">
      <c r="A125" s="65" t="s">
        <v>827</v>
      </c>
      <c r="B125" s="65">
        <v>460</v>
      </c>
      <c r="C125" s="65">
        <v>1</v>
      </c>
      <c r="D125" s="42" t="s">
        <v>1496</v>
      </c>
      <c r="E125" s="65"/>
      <c r="F125" s="58" t="s">
        <v>1256</v>
      </c>
      <c r="G125" s="59">
        <v>1223665</v>
      </c>
      <c r="H125" s="58">
        <v>4251</v>
      </c>
      <c r="I125" s="59">
        <v>39737</v>
      </c>
      <c r="J125" s="58">
        <v>466438</v>
      </c>
      <c r="K125" s="60">
        <v>7650</v>
      </c>
      <c r="L125" s="58" t="s">
        <v>1365</v>
      </c>
      <c r="M125" s="58" t="s">
        <v>1863</v>
      </c>
      <c r="N125" s="61">
        <v>0.1</v>
      </c>
      <c r="O125" s="177">
        <v>12</v>
      </c>
      <c r="P125" s="177">
        <f>2+12+12+12+12+12+12+12+12</f>
        <v>98</v>
      </c>
      <c r="Q125" s="38">
        <f t="shared" si="5"/>
        <v>63.75</v>
      </c>
      <c r="R125" s="187">
        <f t="shared" si="6"/>
        <v>765</v>
      </c>
      <c r="S125" s="184">
        <f t="shared" si="7"/>
        <v>6247.5</v>
      </c>
      <c r="T125" s="184">
        <f t="shared" si="8"/>
        <v>7012.5</v>
      </c>
      <c r="U125" s="184">
        <f t="shared" si="9"/>
        <v>637.5</v>
      </c>
    </row>
    <row r="126" spans="1:21">
      <c r="A126" s="65" t="s">
        <v>827</v>
      </c>
      <c r="B126" s="65">
        <v>461</v>
      </c>
      <c r="C126" s="65">
        <v>1</v>
      </c>
      <c r="D126" s="42" t="s">
        <v>1496</v>
      </c>
      <c r="E126" s="65"/>
      <c r="F126" s="58" t="s">
        <v>873</v>
      </c>
      <c r="G126" s="59">
        <v>1223665</v>
      </c>
      <c r="H126" s="58">
        <v>4251</v>
      </c>
      <c r="I126" s="59">
        <v>39737</v>
      </c>
      <c r="J126" s="58">
        <v>466438</v>
      </c>
      <c r="K126" s="60">
        <v>7650</v>
      </c>
      <c r="L126" s="58" t="s">
        <v>1365</v>
      </c>
      <c r="M126" s="58" t="s">
        <v>1863</v>
      </c>
      <c r="N126" s="61">
        <v>0.1</v>
      </c>
      <c r="O126" s="177">
        <v>12</v>
      </c>
      <c r="P126" s="177">
        <f t="shared" ref="P126:P128" si="15">2+12+12+12+12+12+12+12+12</f>
        <v>98</v>
      </c>
      <c r="Q126" s="38">
        <f t="shared" si="5"/>
        <v>63.75</v>
      </c>
      <c r="R126" s="187">
        <f t="shared" si="6"/>
        <v>765</v>
      </c>
      <c r="S126" s="184">
        <f t="shared" si="7"/>
        <v>6247.5</v>
      </c>
      <c r="T126" s="184">
        <f t="shared" si="8"/>
        <v>7012.5</v>
      </c>
      <c r="U126" s="184">
        <f t="shared" si="9"/>
        <v>637.5</v>
      </c>
    </row>
    <row r="127" spans="1:21">
      <c r="A127" s="65" t="s">
        <v>827</v>
      </c>
      <c r="B127" s="65">
        <v>462</v>
      </c>
      <c r="C127" s="65">
        <v>1</v>
      </c>
      <c r="D127" s="42" t="s">
        <v>1497</v>
      </c>
      <c r="E127" s="65"/>
      <c r="F127" s="58" t="s">
        <v>1498</v>
      </c>
      <c r="G127" s="59">
        <v>1314975</v>
      </c>
      <c r="H127" s="58">
        <v>714</v>
      </c>
      <c r="I127" s="59">
        <v>39737</v>
      </c>
      <c r="J127" s="58"/>
      <c r="K127" s="60">
        <v>290</v>
      </c>
      <c r="L127" s="58"/>
      <c r="M127" s="58" t="s">
        <v>1863</v>
      </c>
      <c r="N127" s="61">
        <v>0.1</v>
      </c>
      <c r="O127" s="177">
        <v>12</v>
      </c>
      <c r="P127" s="177">
        <f t="shared" si="15"/>
        <v>98</v>
      </c>
      <c r="Q127" s="38">
        <f t="shared" si="5"/>
        <v>2.4166666666666665</v>
      </c>
      <c r="R127" s="187">
        <f t="shared" si="6"/>
        <v>29</v>
      </c>
      <c r="S127" s="184">
        <f t="shared" si="7"/>
        <v>236.83333333333331</v>
      </c>
      <c r="T127" s="184">
        <f t="shared" si="8"/>
        <v>265.83333333333331</v>
      </c>
      <c r="U127" s="184">
        <f t="shared" si="9"/>
        <v>24.166666666666686</v>
      </c>
    </row>
    <row r="128" spans="1:21">
      <c r="A128" s="65" t="s">
        <v>827</v>
      </c>
      <c r="B128" s="65">
        <v>463</v>
      </c>
      <c r="C128" s="65">
        <v>1</v>
      </c>
      <c r="D128" s="42" t="s">
        <v>1497</v>
      </c>
      <c r="E128" s="65"/>
      <c r="F128" s="58" t="s">
        <v>1498</v>
      </c>
      <c r="G128" s="59">
        <v>1314975</v>
      </c>
      <c r="H128" s="58">
        <v>714</v>
      </c>
      <c r="I128" s="59">
        <v>39737</v>
      </c>
      <c r="J128" s="58"/>
      <c r="K128" s="60">
        <v>290</v>
      </c>
      <c r="L128" s="58"/>
      <c r="M128" s="58" t="s">
        <v>1863</v>
      </c>
      <c r="N128" s="61">
        <v>0.1</v>
      </c>
      <c r="O128" s="177">
        <v>12</v>
      </c>
      <c r="P128" s="177">
        <f t="shared" si="15"/>
        <v>98</v>
      </c>
      <c r="Q128" s="38">
        <f t="shared" si="5"/>
        <v>2.4166666666666665</v>
      </c>
      <c r="R128" s="187">
        <f t="shared" si="6"/>
        <v>29</v>
      </c>
      <c r="S128" s="184">
        <f t="shared" si="7"/>
        <v>236.83333333333331</v>
      </c>
      <c r="T128" s="184">
        <f t="shared" si="8"/>
        <v>265.83333333333331</v>
      </c>
      <c r="U128" s="184">
        <f t="shared" si="9"/>
        <v>24.166666666666686</v>
      </c>
    </row>
    <row r="129" spans="1:21">
      <c r="A129" s="65" t="s">
        <v>827</v>
      </c>
      <c r="B129" s="65">
        <v>466</v>
      </c>
      <c r="C129" s="65">
        <v>1</v>
      </c>
      <c r="D129" s="42" t="s">
        <v>1499</v>
      </c>
      <c r="E129" s="65"/>
      <c r="F129" s="189" t="s">
        <v>1325</v>
      </c>
      <c r="G129" s="58" t="s">
        <v>1500</v>
      </c>
      <c r="H129" s="58">
        <v>687</v>
      </c>
      <c r="I129" s="59">
        <v>41337</v>
      </c>
      <c r="J129" s="225">
        <v>304090559</v>
      </c>
      <c r="K129" s="60">
        <v>889</v>
      </c>
      <c r="L129" s="225" t="s">
        <v>1501</v>
      </c>
      <c r="M129" s="71" t="s">
        <v>1863</v>
      </c>
      <c r="N129" s="61">
        <v>0.1</v>
      </c>
      <c r="O129" s="177">
        <v>12</v>
      </c>
      <c r="P129" s="177">
        <f>9+12+12+12</f>
        <v>45</v>
      </c>
      <c r="Q129" s="38">
        <f t="shared" si="5"/>
        <v>7.4083333333333341</v>
      </c>
      <c r="R129" s="187">
        <f t="shared" si="6"/>
        <v>88.9</v>
      </c>
      <c r="S129" s="184">
        <f t="shared" si="7"/>
        <v>333.37500000000006</v>
      </c>
      <c r="T129" s="184">
        <f t="shared" si="8"/>
        <v>422.27500000000009</v>
      </c>
      <c r="U129" s="184">
        <f t="shared" si="9"/>
        <v>466.72499999999991</v>
      </c>
    </row>
    <row r="130" spans="1:21">
      <c r="A130" s="65" t="s">
        <v>827</v>
      </c>
      <c r="B130" s="65">
        <v>467</v>
      </c>
      <c r="C130" s="65">
        <v>1</v>
      </c>
      <c r="D130" s="42" t="s">
        <v>841</v>
      </c>
      <c r="E130" s="65"/>
      <c r="F130" s="189" t="s">
        <v>1284</v>
      </c>
      <c r="G130" s="58" t="s">
        <v>1502</v>
      </c>
      <c r="H130" s="58">
        <v>687</v>
      </c>
      <c r="I130" s="59">
        <v>41337</v>
      </c>
      <c r="J130" s="225"/>
      <c r="K130" s="60">
        <v>1219</v>
      </c>
      <c r="L130" s="225"/>
      <c r="M130" s="71" t="s">
        <v>1863</v>
      </c>
      <c r="N130" s="61">
        <v>0.1</v>
      </c>
      <c r="O130" s="177">
        <v>12</v>
      </c>
      <c r="P130" s="177">
        <f>9+12+12+12</f>
        <v>45</v>
      </c>
      <c r="Q130" s="38">
        <f t="shared" si="5"/>
        <v>10.158333333333333</v>
      </c>
      <c r="R130" s="187">
        <f t="shared" si="6"/>
        <v>121.9</v>
      </c>
      <c r="S130" s="184">
        <f t="shared" si="7"/>
        <v>457.125</v>
      </c>
      <c r="T130" s="184">
        <f t="shared" si="8"/>
        <v>579.02499999999998</v>
      </c>
      <c r="U130" s="184">
        <f t="shared" si="9"/>
        <v>639.97500000000002</v>
      </c>
    </row>
    <row r="131" spans="1:21">
      <c r="A131" s="65" t="s">
        <v>827</v>
      </c>
      <c r="B131" s="65">
        <v>469</v>
      </c>
      <c r="C131" s="65">
        <v>1</v>
      </c>
      <c r="D131" s="42" t="s">
        <v>841</v>
      </c>
      <c r="E131" s="65"/>
      <c r="F131" s="189" t="s">
        <v>1280</v>
      </c>
      <c r="G131" s="58" t="s">
        <v>1502</v>
      </c>
      <c r="H131" s="58">
        <v>687</v>
      </c>
      <c r="I131" s="59">
        <v>41337</v>
      </c>
      <c r="J131" s="225"/>
      <c r="K131" s="60">
        <v>1219</v>
      </c>
      <c r="L131" s="225"/>
      <c r="M131" s="71" t="s">
        <v>1863</v>
      </c>
      <c r="N131" s="61">
        <v>0.1</v>
      </c>
      <c r="O131" s="177">
        <v>12</v>
      </c>
      <c r="P131" s="177">
        <f>9+12+12+12</f>
        <v>45</v>
      </c>
      <c r="Q131" s="38">
        <f t="shared" si="5"/>
        <v>10.158333333333333</v>
      </c>
      <c r="R131" s="187">
        <f t="shared" si="6"/>
        <v>121.9</v>
      </c>
      <c r="S131" s="184">
        <f t="shared" si="7"/>
        <v>457.125</v>
      </c>
      <c r="T131" s="184">
        <f t="shared" si="8"/>
        <v>579.02499999999998</v>
      </c>
      <c r="U131" s="184">
        <f t="shared" si="9"/>
        <v>639.97500000000002</v>
      </c>
    </row>
    <row r="132" spans="1:21">
      <c r="A132" s="65" t="s">
        <v>827</v>
      </c>
      <c r="B132" s="65">
        <v>470</v>
      </c>
      <c r="C132" s="65">
        <v>1</v>
      </c>
      <c r="D132" s="42" t="s">
        <v>1503</v>
      </c>
      <c r="E132" s="65"/>
      <c r="F132" s="189" t="s">
        <v>1256</v>
      </c>
      <c r="G132" s="59">
        <v>2602424</v>
      </c>
      <c r="H132" s="58">
        <v>662</v>
      </c>
      <c r="I132" s="59">
        <v>41313</v>
      </c>
      <c r="J132" s="58" t="s">
        <v>1504</v>
      </c>
      <c r="K132" s="60">
        <v>1877.99</v>
      </c>
      <c r="L132" s="58" t="s">
        <v>1505</v>
      </c>
      <c r="M132" s="58" t="s">
        <v>1884</v>
      </c>
      <c r="N132" s="61">
        <v>0.1</v>
      </c>
      <c r="O132" s="177">
        <v>12</v>
      </c>
      <c r="P132" s="177">
        <f>10+12+12+12</f>
        <v>46</v>
      </c>
      <c r="Q132" s="38">
        <f t="shared" si="5"/>
        <v>15.649916666666668</v>
      </c>
      <c r="R132" s="187">
        <f t="shared" si="6"/>
        <v>187.79900000000001</v>
      </c>
      <c r="S132" s="184">
        <f t="shared" si="7"/>
        <v>719.89616666666677</v>
      </c>
      <c r="T132" s="184">
        <f t="shared" si="8"/>
        <v>907.69516666666675</v>
      </c>
      <c r="U132" s="184">
        <f t="shared" si="9"/>
        <v>970.29483333333326</v>
      </c>
    </row>
    <row r="133" spans="1:21">
      <c r="A133" s="65" t="s">
        <v>827</v>
      </c>
      <c r="B133" s="65">
        <v>471</v>
      </c>
      <c r="C133" s="65">
        <v>1</v>
      </c>
      <c r="D133" s="42" t="s">
        <v>841</v>
      </c>
      <c r="E133" s="65"/>
      <c r="F133" s="189" t="s">
        <v>1506</v>
      </c>
      <c r="G133" s="58" t="s">
        <v>1507</v>
      </c>
      <c r="H133" s="58">
        <v>694</v>
      </c>
      <c r="I133" s="59">
        <v>41344</v>
      </c>
      <c r="J133" s="71">
        <v>1109845</v>
      </c>
      <c r="K133" s="60">
        <v>3657</v>
      </c>
      <c r="L133" s="71" t="s">
        <v>1501</v>
      </c>
      <c r="M133" s="71" t="s">
        <v>1863</v>
      </c>
      <c r="N133" s="176">
        <v>0.1</v>
      </c>
      <c r="O133" s="177">
        <v>12</v>
      </c>
      <c r="P133" s="177">
        <f>9+12+12+12</f>
        <v>45</v>
      </c>
      <c r="Q133" s="38">
        <f t="shared" si="5"/>
        <v>30.475000000000005</v>
      </c>
      <c r="R133" s="187">
        <f t="shared" si="6"/>
        <v>365.70000000000005</v>
      </c>
      <c r="S133" s="184">
        <f t="shared" si="7"/>
        <v>1371.3750000000002</v>
      </c>
      <c r="T133" s="184">
        <f t="shared" si="8"/>
        <v>1737.0750000000003</v>
      </c>
      <c r="U133" s="184">
        <f t="shared" si="9"/>
        <v>1919.9249999999997</v>
      </c>
    </row>
    <row r="134" spans="1:21">
      <c r="A134" s="65" t="s">
        <v>827</v>
      </c>
      <c r="B134" s="55">
        <v>474</v>
      </c>
      <c r="C134" s="55">
        <v>1</v>
      </c>
      <c r="D134" s="68" t="s">
        <v>1336</v>
      </c>
      <c r="E134" s="67"/>
      <c r="F134" s="189" t="s">
        <v>1508</v>
      </c>
      <c r="G134" s="59">
        <v>1150616</v>
      </c>
      <c r="H134" s="58">
        <v>3814</v>
      </c>
      <c r="I134" s="59">
        <v>39324</v>
      </c>
      <c r="J134" s="58">
        <v>3981</v>
      </c>
      <c r="K134" s="60">
        <v>1290</v>
      </c>
      <c r="L134" s="58" t="s">
        <v>983</v>
      </c>
      <c r="M134" s="58" t="s">
        <v>1863</v>
      </c>
      <c r="N134" s="176">
        <v>0.1</v>
      </c>
      <c r="O134" s="177">
        <v>8</v>
      </c>
      <c r="P134" s="177">
        <f>4+12+12+12+12+12+12+12+12+12</f>
        <v>112</v>
      </c>
      <c r="Q134" s="38">
        <f t="shared" si="5"/>
        <v>10.75</v>
      </c>
      <c r="R134" s="187">
        <f t="shared" si="6"/>
        <v>86</v>
      </c>
      <c r="S134" s="184">
        <f t="shared" si="7"/>
        <v>1204</v>
      </c>
      <c r="T134" s="184">
        <f t="shared" si="8"/>
        <v>1290</v>
      </c>
      <c r="U134" s="184">
        <f t="shared" si="9"/>
        <v>0</v>
      </c>
    </row>
    <row r="135" spans="1:21">
      <c r="A135" s="65" t="s">
        <v>827</v>
      </c>
      <c r="B135" s="65">
        <v>476</v>
      </c>
      <c r="C135" s="65">
        <v>1</v>
      </c>
      <c r="D135" s="42" t="s">
        <v>1509</v>
      </c>
      <c r="E135" s="65"/>
      <c r="F135" s="189" t="s">
        <v>1308</v>
      </c>
      <c r="G135" s="71" t="s">
        <v>1510</v>
      </c>
      <c r="H135" s="58"/>
      <c r="I135" s="198">
        <v>41390</v>
      </c>
      <c r="J135" s="225" t="s">
        <v>1511</v>
      </c>
      <c r="K135" s="199">
        <v>426.72</v>
      </c>
      <c r="L135" s="225" t="s">
        <v>1145</v>
      </c>
      <c r="M135" s="71" t="s">
        <v>1887</v>
      </c>
      <c r="N135" s="176">
        <v>0.1</v>
      </c>
      <c r="O135" s="177">
        <v>12</v>
      </c>
      <c r="P135" s="177">
        <f>8+12+12+12</f>
        <v>44</v>
      </c>
      <c r="Q135" s="38">
        <f t="shared" si="5"/>
        <v>3.5560000000000005</v>
      </c>
      <c r="R135" s="187">
        <f t="shared" si="6"/>
        <v>42.672000000000004</v>
      </c>
      <c r="S135" s="184">
        <f t="shared" si="7"/>
        <v>156.46400000000003</v>
      </c>
      <c r="T135" s="184">
        <f t="shared" si="8"/>
        <v>199.13600000000002</v>
      </c>
      <c r="U135" s="184">
        <f t="shared" si="9"/>
        <v>227.584</v>
      </c>
    </row>
    <row r="136" spans="1:21">
      <c r="A136" s="65" t="s">
        <v>827</v>
      </c>
      <c r="B136" s="65">
        <v>477</v>
      </c>
      <c r="C136" s="65">
        <v>1</v>
      </c>
      <c r="D136" s="42" t="s">
        <v>1244</v>
      </c>
      <c r="E136" s="65"/>
      <c r="F136" s="189" t="s">
        <v>968</v>
      </c>
      <c r="G136" s="71" t="s">
        <v>1512</v>
      </c>
      <c r="H136" s="58"/>
      <c r="I136" s="198">
        <v>41390</v>
      </c>
      <c r="J136" s="225"/>
      <c r="K136" s="199">
        <v>1043.1099999999999</v>
      </c>
      <c r="L136" s="225"/>
      <c r="M136" s="71" t="s">
        <v>1887</v>
      </c>
      <c r="N136" s="176">
        <v>0.1</v>
      </c>
      <c r="O136" s="177">
        <v>12</v>
      </c>
      <c r="P136" s="177">
        <v>44</v>
      </c>
      <c r="Q136" s="38">
        <f t="shared" ref="Q136:Q199" si="16">+K136*N136/12</f>
        <v>8.6925833333333333</v>
      </c>
      <c r="R136" s="187">
        <f t="shared" ref="R136:R199" si="17">+Q136*O136</f>
        <v>104.31100000000001</v>
      </c>
      <c r="S136" s="184">
        <f t="shared" ref="S136:S199" si="18">+Q136*P136</f>
        <v>382.47366666666665</v>
      </c>
      <c r="T136" s="184">
        <f t="shared" ref="T136:T199" si="19">+S136+R136</f>
        <v>486.78466666666668</v>
      </c>
      <c r="U136" s="184">
        <f t="shared" ref="U136:U199" si="20">+K136-T136</f>
        <v>556.32533333333322</v>
      </c>
    </row>
    <row r="137" spans="1:21">
      <c r="A137" s="65" t="s">
        <v>827</v>
      </c>
      <c r="B137" s="65">
        <v>478</v>
      </c>
      <c r="C137" s="65">
        <v>1</v>
      </c>
      <c r="D137" s="42" t="s">
        <v>1245</v>
      </c>
      <c r="E137" s="65"/>
      <c r="F137" s="189" t="s">
        <v>968</v>
      </c>
      <c r="G137" s="71" t="s">
        <v>1513</v>
      </c>
      <c r="H137" s="58"/>
      <c r="I137" s="198">
        <v>41390</v>
      </c>
      <c r="J137" s="225"/>
      <c r="K137" s="199">
        <v>2543.1</v>
      </c>
      <c r="L137" s="225"/>
      <c r="M137" s="71" t="s">
        <v>1887</v>
      </c>
      <c r="N137" s="176">
        <v>0.1</v>
      </c>
      <c r="O137" s="177">
        <v>12</v>
      </c>
      <c r="P137" s="177">
        <v>44</v>
      </c>
      <c r="Q137" s="38">
        <f t="shared" si="16"/>
        <v>21.192499999999999</v>
      </c>
      <c r="R137" s="187">
        <f t="shared" si="17"/>
        <v>254.31</v>
      </c>
      <c r="S137" s="184">
        <f t="shared" si="18"/>
        <v>932.46999999999991</v>
      </c>
      <c r="T137" s="184">
        <f t="shared" si="19"/>
        <v>1186.78</v>
      </c>
      <c r="U137" s="184">
        <f t="shared" si="20"/>
        <v>1356.32</v>
      </c>
    </row>
    <row r="138" spans="1:21" ht="45">
      <c r="A138" s="65" t="s">
        <v>827</v>
      </c>
      <c r="B138" s="65">
        <v>479</v>
      </c>
      <c r="C138" s="65">
        <v>1</v>
      </c>
      <c r="D138" s="42" t="s">
        <v>1514</v>
      </c>
      <c r="E138" s="65"/>
      <c r="F138" s="200" t="s">
        <v>1308</v>
      </c>
      <c r="G138" s="71" t="s">
        <v>1315</v>
      </c>
      <c r="H138" s="58">
        <v>708</v>
      </c>
      <c r="I138" s="59">
        <v>41346</v>
      </c>
      <c r="J138" s="58" t="s">
        <v>1515</v>
      </c>
      <c r="K138" s="199">
        <v>120.31</v>
      </c>
      <c r="L138" s="58" t="s">
        <v>1516</v>
      </c>
      <c r="M138" s="58" t="s">
        <v>1877</v>
      </c>
      <c r="N138" s="61">
        <v>0.33329999999999999</v>
      </c>
      <c r="O138" s="177">
        <v>0</v>
      </c>
      <c r="P138" s="177">
        <v>36</v>
      </c>
      <c r="Q138" s="38">
        <f t="shared" si="16"/>
        <v>3.34161025</v>
      </c>
      <c r="R138" s="187">
        <f t="shared" si="17"/>
        <v>0</v>
      </c>
      <c r="S138" s="184">
        <f t="shared" si="18"/>
        <v>120.29796899999999</v>
      </c>
      <c r="T138" s="184">
        <f t="shared" si="19"/>
        <v>120.29796899999999</v>
      </c>
      <c r="U138" s="184">
        <f t="shared" si="20"/>
        <v>1.2031000000007452E-2</v>
      </c>
    </row>
    <row r="139" spans="1:21">
      <c r="A139" s="65" t="s">
        <v>827</v>
      </c>
      <c r="B139" s="65">
        <v>480</v>
      </c>
      <c r="C139" s="65">
        <v>1</v>
      </c>
      <c r="D139" s="42" t="s">
        <v>1517</v>
      </c>
      <c r="E139" s="65"/>
      <c r="F139" s="189" t="s">
        <v>1518</v>
      </c>
      <c r="G139" s="59">
        <v>2604981</v>
      </c>
      <c r="H139" s="58"/>
      <c r="I139" s="59">
        <v>41403</v>
      </c>
      <c r="J139" s="58" t="s">
        <v>785</v>
      </c>
      <c r="K139" s="199">
        <v>861.21</v>
      </c>
      <c r="L139" s="58" t="s">
        <v>1519</v>
      </c>
      <c r="M139" s="58" t="s">
        <v>1863</v>
      </c>
      <c r="N139" s="176">
        <v>0.1</v>
      </c>
      <c r="O139" s="177">
        <v>12</v>
      </c>
      <c r="P139" s="177">
        <f>7+12+12+12</f>
        <v>43</v>
      </c>
      <c r="Q139" s="38">
        <f t="shared" si="16"/>
        <v>7.1767500000000011</v>
      </c>
      <c r="R139" s="187">
        <f t="shared" si="17"/>
        <v>86.121000000000009</v>
      </c>
      <c r="S139" s="184">
        <f t="shared" si="18"/>
        <v>308.60025000000007</v>
      </c>
      <c r="T139" s="184">
        <f t="shared" si="19"/>
        <v>394.72125000000005</v>
      </c>
      <c r="U139" s="184">
        <f t="shared" si="20"/>
        <v>466.48874999999998</v>
      </c>
    </row>
    <row r="140" spans="1:21">
      <c r="A140" s="65" t="s">
        <v>827</v>
      </c>
      <c r="B140" s="65">
        <v>481</v>
      </c>
      <c r="C140" s="65">
        <v>1</v>
      </c>
      <c r="D140" s="42" t="s">
        <v>1520</v>
      </c>
      <c r="E140" s="65"/>
      <c r="F140" s="189" t="s">
        <v>1518</v>
      </c>
      <c r="G140" s="59">
        <v>2604615</v>
      </c>
      <c r="H140" s="58"/>
      <c r="I140" s="59">
        <v>41403</v>
      </c>
      <c r="J140" s="58" t="s">
        <v>785</v>
      </c>
      <c r="K140" s="199">
        <v>861.21</v>
      </c>
      <c r="L140" s="58" t="s">
        <v>1519</v>
      </c>
      <c r="M140" s="58" t="s">
        <v>1863</v>
      </c>
      <c r="N140" s="176">
        <v>0.1</v>
      </c>
      <c r="O140" s="177">
        <v>12</v>
      </c>
      <c r="P140" s="177">
        <f t="shared" ref="P140:P141" si="21">7+12+12+12</f>
        <v>43</v>
      </c>
      <c r="Q140" s="38">
        <f t="shared" si="16"/>
        <v>7.1767500000000011</v>
      </c>
      <c r="R140" s="187">
        <f t="shared" si="17"/>
        <v>86.121000000000009</v>
      </c>
      <c r="S140" s="184">
        <f t="shared" si="18"/>
        <v>308.60025000000007</v>
      </c>
      <c r="T140" s="184">
        <f t="shared" si="19"/>
        <v>394.72125000000005</v>
      </c>
      <c r="U140" s="184">
        <f t="shared" si="20"/>
        <v>466.48874999999998</v>
      </c>
    </row>
    <row r="141" spans="1:21">
      <c r="A141" s="65" t="s">
        <v>827</v>
      </c>
      <c r="B141" s="65">
        <v>483</v>
      </c>
      <c r="C141" s="65">
        <v>1</v>
      </c>
      <c r="D141" s="42" t="s">
        <v>1521</v>
      </c>
      <c r="E141" s="65"/>
      <c r="F141" s="189" t="s">
        <v>1307</v>
      </c>
      <c r="G141" s="58" t="s">
        <v>1522</v>
      </c>
      <c r="H141" s="58">
        <v>862</v>
      </c>
      <c r="I141" s="59">
        <v>41416</v>
      </c>
      <c r="J141" s="58">
        <v>1771</v>
      </c>
      <c r="K141" s="60">
        <v>5220</v>
      </c>
      <c r="L141" s="58" t="s">
        <v>811</v>
      </c>
      <c r="M141" s="58" t="s">
        <v>1884</v>
      </c>
      <c r="N141" s="176">
        <v>0.1</v>
      </c>
      <c r="O141" s="177">
        <v>12</v>
      </c>
      <c r="P141" s="177">
        <f t="shared" si="21"/>
        <v>43</v>
      </c>
      <c r="Q141" s="38">
        <f t="shared" si="16"/>
        <v>43.5</v>
      </c>
      <c r="R141" s="187">
        <f t="shared" si="17"/>
        <v>522</v>
      </c>
      <c r="S141" s="184">
        <f t="shared" si="18"/>
        <v>1870.5</v>
      </c>
      <c r="T141" s="184">
        <f t="shared" si="19"/>
        <v>2392.5</v>
      </c>
      <c r="U141" s="184">
        <f t="shared" si="20"/>
        <v>2827.5</v>
      </c>
    </row>
    <row r="142" spans="1:21">
      <c r="A142" s="65" t="s">
        <v>827</v>
      </c>
      <c r="B142" s="65">
        <v>484</v>
      </c>
      <c r="C142" s="65">
        <v>1</v>
      </c>
      <c r="D142" s="42" t="s">
        <v>1523</v>
      </c>
      <c r="E142" s="65"/>
      <c r="F142" s="189" t="s">
        <v>1524</v>
      </c>
      <c r="G142" s="58"/>
      <c r="H142" s="225">
        <v>786</v>
      </c>
      <c r="I142" s="198">
        <v>41421</v>
      </c>
      <c r="J142" s="71">
        <v>10777484</v>
      </c>
      <c r="K142" s="199">
        <v>567.89</v>
      </c>
      <c r="L142" s="225" t="s">
        <v>1525</v>
      </c>
      <c r="M142" s="58" t="s">
        <v>1877</v>
      </c>
      <c r="N142" s="207">
        <v>0.33329999999999999</v>
      </c>
      <c r="O142" s="201">
        <v>0</v>
      </c>
      <c r="P142" s="201">
        <v>36</v>
      </c>
      <c r="Q142" s="38">
        <f t="shared" si="16"/>
        <v>15.773144749999998</v>
      </c>
      <c r="R142" s="187">
        <f t="shared" si="17"/>
        <v>0</v>
      </c>
      <c r="S142" s="184">
        <f t="shared" si="18"/>
        <v>567.83321099999989</v>
      </c>
      <c r="T142" s="184">
        <f t="shared" si="19"/>
        <v>567.83321099999989</v>
      </c>
      <c r="U142" s="184">
        <f t="shared" si="20"/>
        <v>5.6789000000094347E-2</v>
      </c>
    </row>
    <row r="143" spans="1:21">
      <c r="A143" s="65" t="s">
        <v>827</v>
      </c>
      <c r="B143" s="65">
        <v>486</v>
      </c>
      <c r="C143" s="65">
        <v>1</v>
      </c>
      <c r="D143" s="42" t="s">
        <v>1526</v>
      </c>
      <c r="E143" s="65"/>
      <c r="F143" s="189" t="s">
        <v>1524</v>
      </c>
      <c r="G143" s="58" t="s">
        <v>1527</v>
      </c>
      <c r="H143" s="225"/>
      <c r="I143" s="59">
        <v>41425</v>
      </c>
      <c r="J143" s="58">
        <v>781378</v>
      </c>
      <c r="K143" s="60">
        <v>3243.07</v>
      </c>
      <c r="L143" s="225"/>
      <c r="M143" s="58" t="s">
        <v>1877</v>
      </c>
      <c r="N143" s="61">
        <v>0.33329999999999999</v>
      </c>
      <c r="O143" s="177">
        <v>0</v>
      </c>
      <c r="P143" s="201">
        <v>36</v>
      </c>
      <c r="Q143" s="38">
        <f t="shared" si="16"/>
        <v>90.076269249999996</v>
      </c>
      <c r="R143" s="187">
        <f t="shared" si="17"/>
        <v>0</v>
      </c>
      <c r="S143" s="184">
        <f t="shared" si="18"/>
        <v>3242.7456929999998</v>
      </c>
      <c r="T143" s="184">
        <f t="shared" si="19"/>
        <v>3242.7456929999998</v>
      </c>
      <c r="U143" s="184">
        <f t="shared" si="20"/>
        <v>0.3243070000003172</v>
      </c>
    </row>
    <row r="144" spans="1:21">
      <c r="A144" s="65" t="s">
        <v>827</v>
      </c>
      <c r="B144" s="65">
        <v>487</v>
      </c>
      <c r="C144" s="65">
        <v>1</v>
      </c>
      <c r="D144" s="42" t="s">
        <v>1528</v>
      </c>
      <c r="E144" s="65"/>
      <c r="F144" s="189" t="s">
        <v>1284</v>
      </c>
      <c r="G144" s="71" t="s">
        <v>1529</v>
      </c>
      <c r="H144" s="225"/>
      <c r="I144" s="198">
        <v>41423</v>
      </c>
      <c r="J144" s="71">
        <v>779504</v>
      </c>
      <c r="K144" s="38">
        <v>13595.47</v>
      </c>
      <c r="L144" s="225"/>
      <c r="M144" s="58" t="s">
        <v>1877</v>
      </c>
      <c r="N144" s="207">
        <v>0.33329999999999999</v>
      </c>
      <c r="O144" s="201">
        <v>0</v>
      </c>
      <c r="P144" s="201">
        <v>36</v>
      </c>
      <c r="Q144" s="38">
        <f t="shared" si="16"/>
        <v>377.61417924999995</v>
      </c>
      <c r="R144" s="187">
        <f t="shared" si="17"/>
        <v>0</v>
      </c>
      <c r="S144" s="184">
        <f t="shared" si="18"/>
        <v>13594.110452999998</v>
      </c>
      <c r="T144" s="184">
        <f t="shared" si="19"/>
        <v>13594.110452999998</v>
      </c>
      <c r="U144" s="184">
        <f t="shared" si="20"/>
        <v>1.3595470000018395</v>
      </c>
    </row>
    <row r="145" spans="1:22">
      <c r="A145" s="65" t="s">
        <v>827</v>
      </c>
      <c r="B145" s="65">
        <v>490</v>
      </c>
      <c r="C145" s="65">
        <v>1</v>
      </c>
      <c r="D145" s="42" t="s">
        <v>1531</v>
      </c>
      <c r="E145" s="65"/>
      <c r="F145" s="189" t="s">
        <v>1280</v>
      </c>
      <c r="G145" s="58" t="s">
        <v>1532</v>
      </c>
      <c r="H145" s="225"/>
      <c r="I145" s="59">
        <v>41418</v>
      </c>
      <c r="J145" s="58">
        <v>10776814</v>
      </c>
      <c r="K145" s="60">
        <v>2644.43</v>
      </c>
      <c r="L145" s="225"/>
      <c r="M145" s="58" t="s">
        <v>1877</v>
      </c>
      <c r="N145" s="61">
        <v>0.33329999999999999</v>
      </c>
      <c r="O145" s="177">
        <v>0</v>
      </c>
      <c r="P145" s="177">
        <v>36</v>
      </c>
      <c r="Q145" s="38">
        <f t="shared" si="16"/>
        <v>73.449043249999988</v>
      </c>
      <c r="R145" s="187">
        <f t="shared" si="17"/>
        <v>0</v>
      </c>
      <c r="S145" s="184">
        <f t="shared" si="18"/>
        <v>2644.1655569999994</v>
      </c>
      <c r="T145" s="184">
        <f t="shared" si="19"/>
        <v>2644.1655569999994</v>
      </c>
      <c r="U145" s="184">
        <f t="shared" si="20"/>
        <v>0.26444300000048315</v>
      </c>
    </row>
    <row r="146" spans="1:22">
      <c r="A146" s="65" t="s">
        <v>827</v>
      </c>
      <c r="B146" s="65">
        <v>491</v>
      </c>
      <c r="C146" s="65">
        <v>1</v>
      </c>
      <c r="D146" s="42" t="s">
        <v>1533</v>
      </c>
      <c r="E146" s="65"/>
      <c r="F146" s="189" t="s">
        <v>1280</v>
      </c>
      <c r="G146" s="58" t="s">
        <v>1534</v>
      </c>
      <c r="H146" s="71">
        <v>584</v>
      </c>
      <c r="I146" s="198">
        <v>41439</v>
      </c>
      <c r="J146" s="71">
        <v>4091650</v>
      </c>
      <c r="K146" s="38">
        <v>2667</v>
      </c>
      <c r="L146" s="71" t="s">
        <v>1535</v>
      </c>
      <c r="M146" s="71" t="s">
        <v>1863</v>
      </c>
      <c r="N146" s="61">
        <v>0.1</v>
      </c>
      <c r="O146" s="177">
        <v>12</v>
      </c>
      <c r="P146" s="177">
        <f>6+12+12+12</f>
        <v>42</v>
      </c>
      <c r="Q146" s="38">
        <f t="shared" si="16"/>
        <v>22.224999999999998</v>
      </c>
      <c r="R146" s="187">
        <f t="shared" si="17"/>
        <v>266.7</v>
      </c>
      <c r="S146" s="184">
        <f t="shared" si="18"/>
        <v>933.44999999999993</v>
      </c>
      <c r="T146" s="184">
        <f t="shared" si="19"/>
        <v>1200.1499999999999</v>
      </c>
      <c r="U146" s="184">
        <f t="shared" si="20"/>
        <v>1466.8500000000001</v>
      </c>
    </row>
    <row r="147" spans="1:22">
      <c r="A147" s="65" t="s">
        <v>827</v>
      </c>
      <c r="B147" s="65">
        <v>494</v>
      </c>
      <c r="C147" s="65">
        <v>1</v>
      </c>
      <c r="D147" s="42" t="s">
        <v>1246</v>
      </c>
      <c r="E147" s="65"/>
      <c r="F147" s="189" t="s">
        <v>956</v>
      </c>
      <c r="G147" s="58" t="s">
        <v>1536</v>
      </c>
      <c r="H147" s="58">
        <v>950</v>
      </c>
      <c r="I147" s="59">
        <v>41460</v>
      </c>
      <c r="J147" s="58" t="s">
        <v>1537</v>
      </c>
      <c r="K147" s="60">
        <v>1299</v>
      </c>
      <c r="L147" s="71" t="s">
        <v>1538</v>
      </c>
      <c r="M147" s="71" t="s">
        <v>1863</v>
      </c>
      <c r="N147" s="61">
        <v>0.1</v>
      </c>
      <c r="O147" s="177">
        <v>12</v>
      </c>
      <c r="P147" s="177">
        <f>5+12+12+12</f>
        <v>41</v>
      </c>
      <c r="Q147" s="38">
        <f t="shared" si="16"/>
        <v>10.825000000000001</v>
      </c>
      <c r="R147" s="187">
        <f t="shared" si="17"/>
        <v>129.9</v>
      </c>
      <c r="S147" s="184">
        <f t="shared" si="18"/>
        <v>443.82500000000005</v>
      </c>
      <c r="T147" s="184">
        <f t="shared" si="19"/>
        <v>573.72500000000002</v>
      </c>
      <c r="U147" s="184">
        <f t="shared" si="20"/>
        <v>725.27499999999998</v>
      </c>
    </row>
    <row r="148" spans="1:22">
      <c r="A148" s="65" t="s">
        <v>827</v>
      </c>
      <c r="B148" s="65">
        <v>496</v>
      </c>
      <c r="C148" s="65">
        <v>1</v>
      </c>
      <c r="D148" s="42" t="s">
        <v>1539</v>
      </c>
      <c r="E148" s="65"/>
      <c r="F148" s="58" t="s">
        <v>1307</v>
      </c>
      <c r="G148" s="71" t="s">
        <v>1540</v>
      </c>
      <c r="H148" s="71">
        <v>1058</v>
      </c>
      <c r="I148" s="171">
        <v>41851</v>
      </c>
      <c r="J148" s="71">
        <v>1845</v>
      </c>
      <c r="K148" s="199">
        <v>5336</v>
      </c>
      <c r="L148" s="71" t="s">
        <v>811</v>
      </c>
      <c r="M148" s="58" t="s">
        <v>1884</v>
      </c>
      <c r="N148" s="61">
        <v>0.1</v>
      </c>
      <c r="O148" s="177">
        <v>12</v>
      </c>
      <c r="P148" s="177">
        <f>5+12+12</f>
        <v>29</v>
      </c>
      <c r="Q148" s="38">
        <f t="shared" si="16"/>
        <v>44.466666666666669</v>
      </c>
      <c r="R148" s="187">
        <f t="shared" si="17"/>
        <v>533.6</v>
      </c>
      <c r="S148" s="184">
        <f t="shared" si="18"/>
        <v>1289.5333333333333</v>
      </c>
      <c r="T148" s="184">
        <f t="shared" si="19"/>
        <v>1823.1333333333332</v>
      </c>
      <c r="U148" s="184">
        <f t="shared" si="20"/>
        <v>3512.8666666666668</v>
      </c>
    </row>
    <row r="149" spans="1:22">
      <c r="A149" s="65" t="s">
        <v>827</v>
      </c>
      <c r="B149" s="65">
        <v>497</v>
      </c>
      <c r="C149" s="65">
        <v>1</v>
      </c>
      <c r="D149" s="42" t="s">
        <v>1541</v>
      </c>
      <c r="E149" s="65"/>
      <c r="F149" s="58" t="s">
        <v>1307</v>
      </c>
      <c r="G149" s="71" t="s">
        <v>1542</v>
      </c>
      <c r="H149" s="71">
        <v>997</v>
      </c>
      <c r="I149" s="171">
        <v>41835</v>
      </c>
      <c r="J149" s="71">
        <v>1827</v>
      </c>
      <c r="K149" s="199">
        <v>5336</v>
      </c>
      <c r="L149" s="71" t="s">
        <v>811</v>
      </c>
      <c r="M149" s="58" t="s">
        <v>1884</v>
      </c>
      <c r="N149" s="61">
        <v>0.1</v>
      </c>
      <c r="O149" s="177">
        <v>12</v>
      </c>
      <c r="P149" s="177">
        <f>5+12+12</f>
        <v>29</v>
      </c>
      <c r="Q149" s="38">
        <f t="shared" si="16"/>
        <v>44.466666666666669</v>
      </c>
      <c r="R149" s="187">
        <f t="shared" si="17"/>
        <v>533.6</v>
      </c>
      <c r="S149" s="184">
        <f t="shared" si="18"/>
        <v>1289.5333333333333</v>
      </c>
      <c r="T149" s="184">
        <f t="shared" si="19"/>
        <v>1823.1333333333332</v>
      </c>
      <c r="U149" s="184">
        <f t="shared" si="20"/>
        <v>3512.8666666666668</v>
      </c>
    </row>
    <row r="150" spans="1:22">
      <c r="A150" s="65" t="s">
        <v>827</v>
      </c>
      <c r="B150" s="65">
        <v>498</v>
      </c>
      <c r="C150" s="65">
        <v>1</v>
      </c>
      <c r="D150" s="42" t="s">
        <v>1543</v>
      </c>
      <c r="E150" s="65"/>
      <c r="F150" s="58" t="s">
        <v>1258</v>
      </c>
      <c r="G150" s="58" t="s">
        <v>1544</v>
      </c>
      <c r="H150" s="58"/>
      <c r="I150" s="59">
        <v>41458</v>
      </c>
      <c r="J150" s="58" t="s">
        <v>1545</v>
      </c>
      <c r="K150" s="60">
        <v>1640</v>
      </c>
      <c r="L150" s="71" t="s">
        <v>358</v>
      </c>
      <c r="M150" s="71" t="s">
        <v>1863</v>
      </c>
      <c r="N150" s="61">
        <v>0.1</v>
      </c>
      <c r="O150" s="177">
        <v>12</v>
      </c>
      <c r="P150" s="177">
        <f>5+12+12+12</f>
        <v>41</v>
      </c>
      <c r="Q150" s="38">
        <f t="shared" si="16"/>
        <v>13.666666666666666</v>
      </c>
      <c r="R150" s="187">
        <f t="shared" si="17"/>
        <v>164</v>
      </c>
      <c r="S150" s="184">
        <f t="shared" si="18"/>
        <v>560.33333333333326</v>
      </c>
      <c r="T150" s="184">
        <f t="shared" si="19"/>
        <v>724.33333333333326</v>
      </c>
      <c r="U150" s="184">
        <f t="shared" si="20"/>
        <v>915.66666666666674</v>
      </c>
    </row>
    <row r="151" spans="1:22">
      <c r="A151" s="65" t="s">
        <v>827</v>
      </c>
      <c r="B151" s="65">
        <v>499</v>
      </c>
      <c r="C151" s="65">
        <v>1</v>
      </c>
      <c r="D151" s="42" t="s">
        <v>836</v>
      </c>
      <c r="E151" s="65"/>
      <c r="F151" s="58" t="s">
        <v>653</v>
      </c>
      <c r="G151" s="58" t="s">
        <v>1546</v>
      </c>
      <c r="H151" s="58"/>
      <c r="I151" s="59">
        <v>41458</v>
      </c>
      <c r="J151" s="58" t="s">
        <v>1545</v>
      </c>
      <c r="K151" s="60">
        <v>690</v>
      </c>
      <c r="L151" s="71" t="s">
        <v>358</v>
      </c>
      <c r="M151" s="71" t="s">
        <v>1863</v>
      </c>
      <c r="N151" s="61">
        <v>0.1</v>
      </c>
      <c r="O151" s="177">
        <v>12</v>
      </c>
      <c r="P151" s="177">
        <f>5+12+12+12</f>
        <v>41</v>
      </c>
      <c r="Q151" s="38">
        <f t="shared" si="16"/>
        <v>5.75</v>
      </c>
      <c r="R151" s="187">
        <f t="shared" si="17"/>
        <v>69</v>
      </c>
      <c r="S151" s="184">
        <f t="shared" si="18"/>
        <v>235.75</v>
      </c>
      <c r="T151" s="184">
        <f t="shared" si="19"/>
        <v>304.75</v>
      </c>
      <c r="U151" s="184">
        <f t="shared" si="20"/>
        <v>385.25</v>
      </c>
    </row>
    <row r="152" spans="1:22">
      <c r="A152" s="65" t="s">
        <v>827</v>
      </c>
      <c r="B152" s="65">
        <v>500</v>
      </c>
      <c r="C152" s="65">
        <v>1</v>
      </c>
      <c r="D152" s="42" t="s">
        <v>1547</v>
      </c>
      <c r="E152" s="65"/>
      <c r="F152" s="58"/>
      <c r="G152" s="58" t="s">
        <v>1548</v>
      </c>
      <c r="H152" s="58">
        <v>957</v>
      </c>
      <c r="I152" s="59">
        <v>41478</v>
      </c>
      <c r="J152" s="58">
        <v>2247</v>
      </c>
      <c r="K152" s="60">
        <v>1950</v>
      </c>
      <c r="L152" s="58" t="s">
        <v>1549</v>
      </c>
      <c r="M152" s="58" t="s">
        <v>1884</v>
      </c>
      <c r="N152" s="61">
        <v>0.1</v>
      </c>
      <c r="O152" s="177">
        <v>12</v>
      </c>
      <c r="P152" s="177">
        <f>5+12+12+12</f>
        <v>41</v>
      </c>
      <c r="Q152" s="38">
        <f t="shared" si="16"/>
        <v>16.25</v>
      </c>
      <c r="R152" s="187">
        <f t="shared" si="17"/>
        <v>195</v>
      </c>
      <c r="S152" s="184">
        <f t="shared" si="18"/>
        <v>666.25</v>
      </c>
      <c r="T152" s="184">
        <f t="shared" si="19"/>
        <v>861.25</v>
      </c>
      <c r="U152" s="184">
        <f t="shared" si="20"/>
        <v>1088.75</v>
      </c>
    </row>
    <row r="153" spans="1:22">
      <c r="A153" s="65" t="s">
        <v>827</v>
      </c>
      <c r="B153" s="65">
        <v>501</v>
      </c>
      <c r="C153" s="65">
        <v>1</v>
      </c>
      <c r="D153" s="42" t="s">
        <v>1550</v>
      </c>
      <c r="E153" s="65"/>
      <c r="F153" s="58" t="s">
        <v>1280</v>
      </c>
      <c r="G153" s="58" t="s">
        <v>1551</v>
      </c>
      <c r="H153" s="71">
        <v>740</v>
      </c>
      <c r="I153" s="171">
        <v>41387</v>
      </c>
      <c r="J153" s="71" t="s">
        <v>1552</v>
      </c>
      <c r="K153" s="60">
        <v>254.31</v>
      </c>
      <c r="L153" s="71" t="s">
        <v>1553</v>
      </c>
      <c r="M153" s="71" t="s">
        <v>1877</v>
      </c>
      <c r="N153" s="61">
        <v>0.33329999999999999</v>
      </c>
      <c r="O153" s="177">
        <v>0</v>
      </c>
      <c r="P153" s="177">
        <v>36</v>
      </c>
      <c r="Q153" s="38">
        <f t="shared" si="16"/>
        <v>7.0634602499999994</v>
      </c>
      <c r="R153" s="187">
        <f t="shared" si="17"/>
        <v>0</v>
      </c>
      <c r="S153" s="184">
        <f t="shared" si="18"/>
        <v>254.28456899999998</v>
      </c>
      <c r="T153" s="184">
        <f t="shared" si="19"/>
        <v>254.28456899999998</v>
      </c>
      <c r="U153" s="184">
        <f t="shared" si="20"/>
        <v>2.5431000000025961E-2</v>
      </c>
    </row>
    <row r="154" spans="1:22">
      <c r="A154" s="65" t="s">
        <v>827</v>
      </c>
      <c r="B154" s="65">
        <v>503</v>
      </c>
      <c r="C154" s="65">
        <v>1</v>
      </c>
      <c r="D154" s="42" t="s">
        <v>1554</v>
      </c>
      <c r="E154" s="65"/>
      <c r="F154" s="58" t="s">
        <v>1284</v>
      </c>
      <c r="G154" s="58" t="s">
        <v>1555</v>
      </c>
      <c r="H154" s="58">
        <v>761</v>
      </c>
      <c r="I154" s="59">
        <v>41359</v>
      </c>
      <c r="J154" s="58">
        <v>8814</v>
      </c>
      <c r="K154" s="60">
        <v>464</v>
      </c>
      <c r="L154" s="58" t="s">
        <v>919</v>
      </c>
      <c r="M154" s="71" t="s">
        <v>1877</v>
      </c>
      <c r="N154" s="61">
        <v>0.33329999999999999</v>
      </c>
      <c r="O154" s="177">
        <v>0</v>
      </c>
      <c r="P154" s="177">
        <v>36</v>
      </c>
      <c r="Q154" s="38">
        <f t="shared" si="16"/>
        <v>12.887599999999999</v>
      </c>
      <c r="R154" s="187">
        <f t="shared" si="17"/>
        <v>0</v>
      </c>
      <c r="S154" s="184">
        <f t="shared" si="18"/>
        <v>463.95359999999994</v>
      </c>
      <c r="T154" s="184">
        <f t="shared" si="19"/>
        <v>463.95359999999994</v>
      </c>
      <c r="U154" s="184">
        <f t="shared" si="20"/>
        <v>4.6400000000062391E-2</v>
      </c>
    </row>
    <row r="155" spans="1:22">
      <c r="A155" s="65" t="s">
        <v>827</v>
      </c>
      <c r="B155" s="65">
        <v>504</v>
      </c>
      <c r="C155" s="65">
        <v>1</v>
      </c>
      <c r="D155" s="42" t="s">
        <v>1556</v>
      </c>
      <c r="E155" s="65"/>
      <c r="F155" s="58" t="s">
        <v>1557</v>
      </c>
      <c r="G155" s="58" t="s">
        <v>1558</v>
      </c>
      <c r="H155" s="58">
        <v>1133</v>
      </c>
      <c r="I155" s="59">
        <v>41519</v>
      </c>
      <c r="J155" s="58">
        <v>1864</v>
      </c>
      <c r="K155" s="60">
        <v>5336</v>
      </c>
      <c r="L155" s="58" t="s">
        <v>811</v>
      </c>
      <c r="M155" s="58" t="s">
        <v>1884</v>
      </c>
      <c r="N155" s="61">
        <v>0.1</v>
      </c>
      <c r="O155" s="177">
        <v>12</v>
      </c>
      <c r="P155" s="177">
        <f>3+12+12+12</f>
        <v>39</v>
      </c>
      <c r="Q155" s="38">
        <f t="shared" si="16"/>
        <v>44.466666666666669</v>
      </c>
      <c r="R155" s="187">
        <f t="shared" si="17"/>
        <v>533.6</v>
      </c>
      <c r="S155" s="184">
        <f t="shared" si="18"/>
        <v>1734.2</v>
      </c>
      <c r="T155" s="184">
        <f t="shared" si="19"/>
        <v>2267.8000000000002</v>
      </c>
      <c r="U155" s="184">
        <f t="shared" si="20"/>
        <v>3068.2</v>
      </c>
    </row>
    <row r="156" spans="1:22">
      <c r="A156" s="65" t="s">
        <v>827</v>
      </c>
      <c r="B156" s="65">
        <v>506</v>
      </c>
      <c r="C156" s="65">
        <v>1</v>
      </c>
      <c r="D156" s="42" t="s">
        <v>1559</v>
      </c>
      <c r="E156" s="65"/>
      <c r="F156" s="58" t="s">
        <v>1560</v>
      </c>
      <c r="G156" s="58" t="s">
        <v>1561</v>
      </c>
      <c r="H156" s="58">
        <v>1081</v>
      </c>
      <c r="I156" s="59">
        <v>41509</v>
      </c>
      <c r="J156" s="58">
        <v>1859</v>
      </c>
      <c r="K156" s="60">
        <v>5336</v>
      </c>
      <c r="L156" s="58" t="s">
        <v>811</v>
      </c>
      <c r="M156" s="58" t="s">
        <v>1884</v>
      </c>
      <c r="N156" s="61">
        <v>0.1</v>
      </c>
      <c r="O156" s="177">
        <v>12</v>
      </c>
      <c r="P156" s="177">
        <f>4+12+12+12</f>
        <v>40</v>
      </c>
      <c r="Q156" s="38">
        <f t="shared" si="16"/>
        <v>44.466666666666669</v>
      </c>
      <c r="R156" s="187">
        <f t="shared" si="17"/>
        <v>533.6</v>
      </c>
      <c r="S156" s="184">
        <f t="shared" si="18"/>
        <v>1778.6666666666667</v>
      </c>
      <c r="T156" s="184">
        <f t="shared" si="19"/>
        <v>2312.2666666666669</v>
      </c>
      <c r="U156" s="184">
        <f t="shared" si="20"/>
        <v>3023.7333333333331</v>
      </c>
    </row>
    <row r="157" spans="1:22" ht="45">
      <c r="A157" s="65" t="s">
        <v>827</v>
      </c>
      <c r="B157" s="65">
        <v>507</v>
      </c>
      <c r="C157" s="65">
        <v>1</v>
      </c>
      <c r="D157" s="200" t="s">
        <v>1562</v>
      </c>
      <c r="E157" s="65"/>
      <c r="F157" s="58" t="s">
        <v>1557</v>
      </c>
      <c r="G157" s="58"/>
      <c r="H157" s="58"/>
      <c r="I157" s="59">
        <v>41411</v>
      </c>
      <c r="J157" s="58" t="s">
        <v>1563</v>
      </c>
      <c r="K157" s="60">
        <v>28900</v>
      </c>
      <c r="L157" s="58" t="s">
        <v>1564</v>
      </c>
      <c r="M157" s="58" t="s">
        <v>1864</v>
      </c>
      <c r="N157" s="61">
        <v>0.2</v>
      </c>
      <c r="O157" s="177">
        <v>12</v>
      </c>
      <c r="P157" s="177">
        <f>7+12+12+12</f>
        <v>43</v>
      </c>
      <c r="Q157" s="38">
        <f t="shared" si="16"/>
        <v>481.66666666666669</v>
      </c>
      <c r="R157" s="187">
        <f t="shared" si="17"/>
        <v>5780</v>
      </c>
      <c r="S157" s="184">
        <f t="shared" si="18"/>
        <v>20711.666666666668</v>
      </c>
      <c r="T157" s="184">
        <f t="shared" si="19"/>
        <v>26491.666666666668</v>
      </c>
      <c r="U157" s="184">
        <f t="shared" si="20"/>
        <v>2408.3333333333321</v>
      </c>
      <c r="V157" s="184"/>
    </row>
    <row r="158" spans="1:22">
      <c r="A158" s="65" t="s">
        <v>827</v>
      </c>
      <c r="B158" s="65">
        <v>508</v>
      </c>
      <c r="C158" s="65">
        <v>1</v>
      </c>
      <c r="D158" s="42" t="s">
        <v>1565</v>
      </c>
      <c r="E158" s="65"/>
      <c r="F158" s="58" t="s">
        <v>1266</v>
      </c>
      <c r="G158" s="58" t="s">
        <v>1566</v>
      </c>
      <c r="H158" s="58">
        <v>895</v>
      </c>
      <c r="I158" s="59">
        <v>41472</v>
      </c>
      <c r="J158" s="58" t="s">
        <v>1567</v>
      </c>
      <c r="K158" s="60">
        <v>149</v>
      </c>
      <c r="L158" s="58" t="s">
        <v>1568</v>
      </c>
      <c r="M158" s="58" t="s">
        <v>1863</v>
      </c>
      <c r="N158" s="61">
        <v>0.1</v>
      </c>
      <c r="O158" s="177">
        <v>12</v>
      </c>
      <c r="P158" s="177">
        <v>41</v>
      </c>
      <c r="Q158" s="38">
        <f t="shared" si="16"/>
        <v>1.2416666666666667</v>
      </c>
      <c r="R158" s="187">
        <f t="shared" si="17"/>
        <v>14.9</v>
      </c>
      <c r="S158" s="184">
        <f t="shared" si="18"/>
        <v>50.908333333333331</v>
      </c>
      <c r="T158" s="184">
        <f t="shared" si="19"/>
        <v>65.808333333333337</v>
      </c>
      <c r="U158" s="184">
        <f t="shared" si="20"/>
        <v>83.191666666666663</v>
      </c>
    </row>
    <row r="159" spans="1:22">
      <c r="A159" s="65" t="s">
        <v>827</v>
      </c>
      <c r="B159" s="65">
        <v>509</v>
      </c>
      <c r="C159" s="65">
        <v>1</v>
      </c>
      <c r="D159" s="42" t="s">
        <v>1569</v>
      </c>
      <c r="E159" s="65"/>
      <c r="F159" s="58" t="s">
        <v>1265</v>
      </c>
      <c r="G159" s="225" t="s">
        <v>1570</v>
      </c>
      <c r="H159" s="58"/>
      <c r="I159" s="198">
        <v>41465</v>
      </c>
      <c r="J159" s="225" t="s">
        <v>1571</v>
      </c>
      <c r="K159" s="199">
        <v>1109.77</v>
      </c>
      <c r="L159" s="225" t="s">
        <v>396</v>
      </c>
      <c r="M159" s="71" t="s">
        <v>1863</v>
      </c>
      <c r="N159" s="61">
        <v>0.1</v>
      </c>
      <c r="O159" s="177">
        <v>12</v>
      </c>
      <c r="P159" s="177">
        <v>41</v>
      </c>
      <c r="Q159" s="38">
        <f t="shared" si="16"/>
        <v>9.2480833333333337</v>
      </c>
      <c r="R159" s="187">
        <f t="shared" si="17"/>
        <v>110.977</v>
      </c>
      <c r="S159" s="184">
        <f t="shared" si="18"/>
        <v>379.17141666666669</v>
      </c>
      <c r="T159" s="184">
        <f t="shared" si="19"/>
        <v>490.14841666666666</v>
      </c>
      <c r="U159" s="184">
        <f t="shared" si="20"/>
        <v>619.62158333333332</v>
      </c>
    </row>
    <row r="160" spans="1:22">
      <c r="A160" s="65" t="s">
        <v>827</v>
      </c>
      <c r="B160" s="65">
        <v>510</v>
      </c>
      <c r="C160" s="65">
        <v>1</v>
      </c>
      <c r="D160" s="42" t="s">
        <v>1572</v>
      </c>
      <c r="E160" s="65"/>
      <c r="F160" s="58" t="s">
        <v>853</v>
      </c>
      <c r="G160" s="225"/>
      <c r="H160" s="58"/>
      <c r="I160" s="198">
        <v>41465</v>
      </c>
      <c r="J160" s="225"/>
      <c r="K160" s="60">
        <v>481.03</v>
      </c>
      <c r="L160" s="225"/>
      <c r="M160" s="71" t="s">
        <v>1863</v>
      </c>
      <c r="N160" s="61">
        <v>0.1</v>
      </c>
      <c r="O160" s="201">
        <v>12</v>
      </c>
      <c r="P160" s="177">
        <v>41</v>
      </c>
      <c r="Q160" s="38">
        <f t="shared" si="16"/>
        <v>4.0085833333333332</v>
      </c>
      <c r="R160" s="187">
        <f t="shared" si="17"/>
        <v>48.102999999999994</v>
      </c>
      <c r="S160" s="184">
        <f t="shared" si="18"/>
        <v>164.35191666666665</v>
      </c>
      <c r="T160" s="184">
        <f t="shared" si="19"/>
        <v>212.45491666666663</v>
      </c>
      <c r="U160" s="184">
        <f t="shared" si="20"/>
        <v>268.57508333333334</v>
      </c>
    </row>
    <row r="161" spans="1:21">
      <c r="A161" s="65" t="s">
        <v>827</v>
      </c>
      <c r="B161" s="65">
        <v>512</v>
      </c>
      <c r="C161" s="65">
        <v>1</v>
      </c>
      <c r="D161" s="42" t="s">
        <v>1572</v>
      </c>
      <c r="E161" s="65"/>
      <c r="F161" s="58" t="s">
        <v>1573</v>
      </c>
      <c r="G161" s="225"/>
      <c r="H161" s="58"/>
      <c r="I161" s="198">
        <v>41465</v>
      </c>
      <c r="J161" s="225"/>
      <c r="K161" s="199">
        <v>766.38</v>
      </c>
      <c r="L161" s="225"/>
      <c r="M161" s="71" t="s">
        <v>1863</v>
      </c>
      <c r="N161" s="61">
        <v>0.1</v>
      </c>
      <c r="O161" s="177">
        <v>12</v>
      </c>
      <c r="P161" s="177">
        <v>41</v>
      </c>
      <c r="Q161" s="38">
        <f t="shared" si="16"/>
        <v>6.3865000000000007</v>
      </c>
      <c r="R161" s="187">
        <f t="shared" si="17"/>
        <v>76.638000000000005</v>
      </c>
      <c r="S161" s="184">
        <f t="shared" si="18"/>
        <v>261.84650000000005</v>
      </c>
      <c r="T161" s="184">
        <f t="shared" si="19"/>
        <v>338.48450000000003</v>
      </c>
      <c r="U161" s="184">
        <f t="shared" si="20"/>
        <v>427.89549999999997</v>
      </c>
    </row>
    <row r="162" spans="1:21">
      <c r="A162" s="65" t="s">
        <v>827</v>
      </c>
      <c r="B162" s="65">
        <v>513</v>
      </c>
      <c r="C162" s="65">
        <v>1</v>
      </c>
      <c r="D162" s="42" t="s">
        <v>1574</v>
      </c>
      <c r="E162" s="65"/>
      <c r="F162" s="58" t="s">
        <v>1314</v>
      </c>
      <c r="G162" s="225"/>
      <c r="H162" s="58"/>
      <c r="I162" s="198">
        <v>41465</v>
      </c>
      <c r="J162" s="225"/>
      <c r="K162" s="199">
        <v>947.41</v>
      </c>
      <c r="L162" s="225"/>
      <c r="M162" s="71" t="s">
        <v>1877</v>
      </c>
      <c r="N162" s="61">
        <v>0.33329999999999999</v>
      </c>
      <c r="O162" s="177">
        <v>0</v>
      </c>
      <c r="Q162" s="38">
        <f t="shared" si="16"/>
        <v>26.314312749999999</v>
      </c>
      <c r="R162" s="187">
        <f t="shared" si="17"/>
        <v>0</v>
      </c>
      <c r="S162" s="184">
        <f t="shared" si="18"/>
        <v>0</v>
      </c>
      <c r="T162" s="184">
        <f t="shared" si="19"/>
        <v>0</v>
      </c>
      <c r="U162" s="184">
        <f t="shared" si="20"/>
        <v>947.41</v>
      </c>
    </row>
    <row r="163" spans="1:21">
      <c r="A163" s="65" t="s">
        <v>827</v>
      </c>
      <c r="B163" s="65">
        <v>514</v>
      </c>
      <c r="C163" s="65">
        <v>1</v>
      </c>
      <c r="D163" s="42" t="s">
        <v>1575</v>
      </c>
      <c r="E163" s="65"/>
      <c r="F163" s="58" t="s">
        <v>1256</v>
      </c>
      <c r="G163" s="71" t="s">
        <v>1576</v>
      </c>
      <c r="H163" s="225">
        <v>918</v>
      </c>
      <c r="I163" s="198">
        <v>41465</v>
      </c>
      <c r="J163" s="225" t="s">
        <v>1577</v>
      </c>
      <c r="K163" s="199">
        <v>804.57</v>
      </c>
      <c r="L163" s="225" t="s">
        <v>1578</v>
      </c>
      <c r="M163" s="71" t="s">
        <v>1863</v>
      </c>
      <c r="N163" s="61">
        <v>0.1</v>
      </c>
      <c r="O163" s="201">
        <v>12</v>
      </c>
      <c r="P163" s="177">
        <v>41</v>
      </c>
      <c r="Q163" s="38">
        <f t="shared" si="16"/>
        <v>6.7047500000000007</v>
      </c>
      <c r="R163" s="187">
        <f t="shared" si="17"/>
        <v>80.457000000000008</v>
      </c>
      <c r="S163" s="184">
        <f t="shared" si="18"/>
        <v>274.89475000000004</v>
      </c>
      <c r="T163" s="184">
        <f t="shared" si="19"/>
        <v>355.35175000000004</v>
      </c>
      <c r="U163" s="184">
        <f t="shared" si="20"/>
        <v>449.21825000000001</v>
      </c>
    </row>
    <row r="164" spans="1:21">
      <c r="A164" s="65" t="s">
        <v>827</v>
      </c>
      <c r="B164" s="65">
        <v>516</v>
      </c>
      <c r="C164" s="65">
        <v>1</v>
      </c>
      <c r="D164" s="42" t="s">
        <v>1579</v>
      </c>
      <c r="E164" s="65"/>
      <c r="F164" s="58" t="s">
        <v>1284</v>
      </c>
      <c r="G164" s="71" t="s">
        <v>1580</v>
      </c>
      <c r="H164" s="225"/>
      <c r="I164" s="198">
        <v>41470</v>
      </c>
      <c r="J164" s="225"/>
      <c r="K164" s="60">
        <v>602.59</v>
      </c>
      <c r="L164" s="225"/>
      <c r="M164" s="71" t="s">
        <v>1863</v>
      </c>
      <c r="N164" s="61">
        <v>0.1</v>
      </c>
      <c r="O164" s="177">
        <v>12</v>
      </c>
      <c r="P164" s="177">
        <v>41</v>
      </c>
      <c r="Q164" s="38">
        <f t="shared" si="16"/>
        <v>5.021583333333334</v>
      </c>
      <c r="R164" s="187">
        <f t="shared" si="17"/>
        <v>60.259000000000007</v>
      </c>
      <c r="S164" s="184">
        <f t="shared" si="18"/>
        <v>205.8849166666667</v>
      </c>
      <c r="T164" s="184">
        <f t="shared" si="19"/>
        <v>266.14391666666671</v>
      </c>
      <c r="U164" s="184">
        <f t="shared" si="20"/>
        <v>336.44608333333332</v>
      </c>
    </row>
    <row r="165" spans="1:21">
      <c r="A165" s="65" t="s">
        <v>827</v>
      </c>
      <c r="B165" s="65">
        <v>517</v>
      </c>
      <c r="C165" s="65">
        <v>1</v>
      </c>
      <c r="D165" s="42" t="s">
        <v>1581</v>
      </c>
      <c r="E165" s="65"/>
      <c r="F165" s="58" t="s">
        <v>1284</v>
      </c>
      <c r="G165" s="71" t="s">
        <v>1582</v>
      </c>
      <c r="H165" s="225"/>
      <c r="I165" s="198">
        <v>41470</v>
      </c>
      <c r="J165" s="225"/>
      <c r="K165" s="60">
        <v>1464.66</v>
      </c>
      <c r="L165" s="225"/>
      <c r="M165" s="71" t="s">
        <v>1863</v>
      </c>
      <c r="N165" s="61">
        <v>0.1</v>
      </c>
      <c r="O165" s="177">
        <v>12</v>
      </c>
      <c r="P165" s="177">
        <v>41</v>
      </c>
      <c r="Q165" s="38">
        <f t="shared" si="16"/>
        <v>12.205500000000001</v>
      </c>
      <c r="R165" s="187">
        <f t="shared" si="17"/>
        <v>146.46600000000001</v>
      </c>
      <c r="S165" s="184">
        <f t="shared" si="18"/>
        <v>500.42550000000006</v>
      </c>
      <c r="T165" s="184">
        <f t="shared" si="19"/>
        <v>646.89150000000006</v>
      </c>
      <c r="U165" s="184">
        <f t="shared" si="20"/>
        <v>817.76850000000002</v>
      </c>
    </row>
    <row r="166" spans="1:21">
      <c r="A166" s="65" t="s">
        <v>827</v>
      </c>
      <c r="B166" s="65">
        <v>518</v>
      </c>
      <c r="C166" s="65">
        <v>1</v>
      </c>
      <c r="D166" s="42" t="s">
        <v>1583</v>
      </c>
      <c r="E166" s="65"/>
      <c r="F166" s="58" t="s">
        <v>1557</v>
      </c>
      <c r="G166" s="71" t="s">
        <v>1584</v>
      </c>
      <c r="H166" s="225"/>
      <c r="I166" s="198">
        <v>41470</v>
      </c>
      <c r="J166" s="225"/>
      <c r="K166" s="60">
        <v>1162.93</v>
      </c>
      <c r="L166" s="225"/>
      <c r="M166" s="71" t="s">
        <v>1863</v>
      </c>
      <c r="N166" s="61">
        <v>0.1</v>
      </c>
      <c r="O166" s="177">
        <v>12</v>
      </c>
      <c r="P166" s="177">
        <v>41</v>
      </c>
      <c r="Q166" s="38">
        <f t="shared" si="16"/>
        <v>9.6910833333333333</v>
      </c>
      <c r="R166" s="187">
        <f t="shared" si="17"/>
        <v>116.29300000000001</v>
      </c>
      <c r="S166" s="184">
        <f t="shared" si="18"/>
        <v>397.33441666666664</v>
      </c>
      <c r="T166" s="184">
        <f t="shared" si="19"/>
        <v>513.6274166666667</v>
      </c>
      <c r="U166" s="184">
        <f t="shared" si="20"/>
        <v>649.30258333333336</v>
      </c>
    </row>
    <row r="167" spans="1:21">
      <c r="A167" s="65" t="s">
        <v>827</v>
      </c>
      <c r="B167" s="65">
        <v>519</v>
      </c>
      <c r="C167" s="65">
        <v>1</v>
      </c>
      <c r="D167" s="42" t="s">
        <v>1248</v>
      </c>
      <c r="E167" s="65"/>
      <c r="F167" s="58" t="s">
        <v>968</v>
      </c>
      <c r="G167" s="58" t="s">
        <v>1585</v>
      </c>
      <c r="H167" s="58">
        <v>960</v>
      </c>
      <c r="I167" s="59">
        <v>41480</v>
      </c>
      <c r="J167" s="58" t="s">
        <v>1586</v>
      </c>
      <c r="K167" s="60">
        <v>1508</v>
      </c>
      <c r="L167" s="58" t="s">
        <v>1587</v>
      </c>
      <c r="M167" s="71" t="s">
        <v>1877</v>
      </c>
      <c r="N167" s="61">
        <v>0.33329999999999999</v>
      </c>
      <c r="O167" s="177">
        <v>0</v>
      </c>
      <c r="Q167" s="38">
        <f t="shared" si="16"/>
        <v>41.884700000000002</v>
      </c>
      <c r="R167" s="187">
        <f t="shared" si="17"/>
        <v>0</v>
      </c>
      <c r="S167" s="184">
        <f t="shared" si="18"/>
        <v>0</v>
      </c>
      <c r="T167" s="184">
        <f t="shared" si="19"/>
        <v>0</v>
      </c>
      <c r="U167" s="184">
        <f t="shared" si="20"/>
        <v>1508</v>
      </c>
    </row>
    <row r="168" spans="1:21">
      <c r="A168" s="65" t="s">
        <v>827</v>
      </c>
      <c r="B168" s="65">
        <v>520</v>
      </c>
      <c r="C168" s="65">
        <v>1</v>
      </c>
      <c r="D168" s="42" t="s">
        <v>1588</v>
      </c>
      <c r="E168" s="65"/>
      <c r="F168" s="58" t="s">
        <v>1258</v>
      </c>
      <c r="G168" s="59">
        <v>2605346</v>
      </c>
      <c r="H168" s="58">
        <v>980</v>
      </c>
      <c r="I168" s="59">
        <v>41472</v>
      </c>
      <c r="J168" s="58" t="s">
        <v>1589</v>
      </c>
      <c r="K168" s="60">
        <v>559.48</v>
      </c>
      <c r="L168" s="58" t="s">
        <v>1519</v>
      </c>
      <c r="M168" s="58" t="s">
        <v>1863</v>
      </c>
      <c r="N168" s="61">
        <v>0.1</v>
      </c>
      <c r="O168" s="177">
        <v>12</v>
      </c>
      <c r="P168" s="177">
        <v>41</v>
      </c>
      <c r="Q168" s="38">
        <f t="shared" si="16"/>
        <v>4.6623333333333337</v>
      </c>
      <c r="R168" s="187">
        <f t="shared" si="17"/>
        <v>55.948000000000008</v>
      </c>
      <c r="S168" s="184">
        <f t="shared" si="18"/>
        <v>191.15566666666669</v>
      </c>
      <c r="T168" s="184">
        <f t="shared" si="19"/>
        <v>247.1036666666667</v>
      </c>
      <c r="U168" s="184">
        <f t="shared" si="20"/>
        <v>312.37633333333332</v>
      </c>
    </row>
    <row r="169" spans="1:21">
      <c r="A169" s="65" t="s">
        <v>827</v>
      </c>
      <c r="B169" s="65">
        <v>521</v>
      </c>
      <c r="C169" s="55">
        <v>1</v>
      </c>
      <c r="D169" s="49" t="s">
        <v>1590</v>
      </c>
      <c r="E169" s="55"/>
      <c r="F169" s="58" t="s">
        <v>1258</v>
      </c>
      <c r="G169" s="59">
        <v>1369762</v>
      </c>
      <c r="H169" s="58"/>
      <c r="I169" s="59">
        <v>41487</v>
      </c>
      <c r="J169" s="58" t="s">
        <v>788</v>
      </c>
      <c r="K169" s="60">
        <v>690</v>
      </c>
      <c r="L169" s="58" t="s">
        <v>358</v>
      </c>
      <c r="M169" s="58" t="s">
        <v>1863</v>
      </c>
      <c r="N169" s="61">
        <v>0.1</v>
      </c>
      <c r="O169" s="177">
        <v>12</v>
      </c>
      <c r="P169" s="177">
        <v>40</v>
      </c>
      <c r="Q169" s="38">
        <f t="shared" si="16"/>
        <v>5.75</v>
      </c>
      <c r="R169" s="187">
        <f t="shared" si="17"/>
        <v>69</v>
      </c>
      <c r="S169" s="184">
        <f t="shared" si="18"/>
        <v>230</v>
      </c>
      <c r="T169" s="184">
        <f t="shared" si="19"/>
        <v>299</v>
      </c>
      <c r="U169" s="184">
        <f t="shared" si="20"/>
        <v>391</v>
      </c>
    </row>
    <row r="170" spans="1:21">
      <c r="A170" s="65" t="s">
        <v>827</v>
      </c>
      <c r="B170" s="65">
        <v>522</v>
      </c>
      <c r="C170" s="65">
        <v>1</v>
      </c>
      <c r="D170" s="42" t="s">
        <v>1253</v>
      </c>
      <c r="E170" s="66"/>
      <c r="F170" s="58" t="s">
        <v>968</v>
      </c>
      <c r="G170" s="58" t="s">
        <v>1591</v>
      </c>
      <c r="H170" s="58">
        <v>1011</v>
      </c>
      <c r="I170" s="59">
        <v>41495</v>
      </c>
      <c r="J170" s="58" t="s">
        <v>1592</v>
      </c>
      <c r="K170" s="60">
        <v>329</v>
      </c>
      <c r="L170" s="58" t="s">
        <v>776</v>
      </c>
      <c r="M170" s="58" t="s">
        <v>1877</v>
      </c>
      <c r="N170" s="61">
        <v>0.33329999999999999</v>
      </c>
      <c r="O170" s="177">
        <v>0</v>
      </c>
      <c r="Q170" s="38">
        <f t="shared" si="16"/>
        <v>9.1379749999999991</v>
      </c>
      <c r="R170" s="187">
        <f t="shared" si="17"/>
        <v>0</v>
      </c>
      <c r="S170" s="184">
        <f t="shared" si="18"/>
        <v>0</v>
      </c>
      <c r="T170" s="184">
        <f t="shared" si="19"/>
        <v>0</v>
      </c>
      <c r="U170" s="184">
        <f t="shared" si="20"/>
        <v>329</v>
      </c>
    </row>
    <row r="171" spans="1:21">
      <c r="A171" s="65" t="s">
        <v>827</v>
      </c>
      <c r="B171" s="65">
        <v>523</v>
      </c>
      <c r="C171" s="65">
        <v>1</v>
      </c>
      <c r="D171" s="42" t="s">
        <v>1593</v>
      </c>
      <c r="E171" s="65"/>
      <c r="F171" s="58" t="s">
        <v>968</v>
      </c>
      <c r="G171" s="58" t="s">
        <v>1594</v>
      </c>
      <c r="H171" s="58">
        <v>1022</v>
      </c>
      <c r="I171" s="59">
        <v>41494</v>
      </c>
      <c r="J171" s="58" t="s">
        <v>1595</v>
      </c>
      <c r="K171" s="60">
        <v>1856</v>
      </c>
      <c r="L171" s="58" t="s">
        <v>1587</v>
      </c>
      <c r="M171" s="58" t="s">
        <v>1877</v>
      </c>
      <c r="N171" s="61">
        <v>0.33329999999999999</v>
      </c>
      <c r="O171" s="177">
        <v>0</v>
      </c>
      <c r="Q171" s="38">
        <f t="shared" si="16"/>
        <v>51.550399999999996</v>
      </c>
      <c r="R171" s="187">
        <f t="shared" si="17"/>
        <v>0</v>
      </c>
      <c r="S171" s="184">
        <f t="shared" si="18"/>
        <v>0</v>
      </c>
      <c r="T171" s="184">
        <f t="shared" si="19"/>
        <v>0</v>
      </c>
      <c r="U171" s="184">
        <f t="shared" si="20"/>
        <v>1856</v>
      </c>
    </row>
    <row r="172" spans="1:21">
      <c r="A172" s="65" t="s">
        <v>827</v>
      </c>
      <c r="B172" s="65">
        <v>524</v>
      </c>
      <c r="C172" s="65">
        <v>1</v>
      </c>
      <c r="D172" s="42" t="s">
        <v>1596</v>
      </c>
      <c r="E172" s="65"/>
      <c r="F172" s="58" t="s">
        <v>1280</v>
      </c>
      <c r="G172" s="58"/>
      <c r="H172" s="58">
        <v>1050</v>
      </c>
      <c r="I172" s="59">
        <v>41516</v>
      </c>
      <c r="J172" s="58" t="s">
        <v>1597</v>
      </c>
      <c r="K172" s="60">
        <v>1841.5</v>
      </c>
      <c r="L172" s="58" t="s">
        <v>776</v>
      </c>
      <c r="M172" s="58" t="s">
        <v>1863</v>
      </c>
      <c r="N172" s="61">
        <v>0.1</v>
      </c>
      <c r="O172" s="177">
        <v>12</v>
      </c>
      <c r="P172" s="177">
        <v>40</v>
      </c>
      <c r="Q172" s="38">
        <f t="shared" si="16"/>
        <v>15.345833333333333</v>
      </c>
      <c r="R172" s="187">
        <f t="shared" si="17"/>
        <v>184.15</v>
      </c>
      <c r="S172" s="184">
        <f t="shared" si="18"/>
        <v>613.83333333333337</v>
      </c>
      <c r="T172" s="184">
        <f t="shared" si="19"/>
        <v>797.98333333333335</v>
      </c>
      <c r="U172" s="184">
        <f t="shared" si="20"/>
        <v>1043.5166666666667</v>
      </c>
    </row>
    <row r="173" spans="1:21">
      <c r="A173" s="65" t="s">
        <v>827</v>
      </c>
      <c r="B173" s="65">
        <v>525</v>
      </c>
      <c r="C173" s="65">
        <v>1</v>
      </c>
      <c r="D173" s="42" t="s">
        <v>1598</v>
      </c>
      <c r="E173" s="65"/>
      <c r="F173" s="58" t="s">
        <v>1256</v>
      </c>
      <c r="G173" s="58" t="s">
        <v>1599</v>
      </c>
      <c r="H173" s="58">
        <v>996</v>
      </c>
      <c r="I173" s="59">
        <v>41491</v>
      </c>
      <c r="J173" s="58" t="s">
        <v>1600</v>
      </c>
      <c r="K173" s="60">
        <v>775.19</v>
      </c>
      <c r="L173" s="58" t="s">
        <v>1601</v>
      </c>
      <c r="M173" s="58" t="s">
        <v>1863</v>
      </c>
      <c r="N173" s="61">
        <v>0.1</v>
      </c>
      <c r="O173" s="177">
        <v>12</v>
      </c>
      <c r="P173" s="177">
        <v>40</v>
      </c>
      <c r="Q173" s="38">
        <f t="shared" si="16"/>
        <v>6.4599166666666674</v>
      </c>
      <c r="R173" s="187">
        <f t="shared" si="17"/>
        <v>77.519000000000005</v>
      </c>
      <c r="S173" s="184">
        <f t="shared" si="18"/>
        <v>258.3966666666667</v>
      </c>
      <c r="T173" s="184">
        <f t="shared" si="19"/>
        <v>335.91566666666671</v>
      </c>
      <c r="U173" s="184">
        <f t="shared" si="20"/>
        <v>439.27433333333335</v>
      </c>
    </row>
    <row r="174" spans="1:21">
      <c r="A174" s="78" t="s">
        <v>827</v>
      </c>
      <c r="B174" s="65">
        <v>526</v>
      </c>
      <c r="C174" s="65">
        <v>1</v>
      </c>
      <c r="D174" s="42" t="s">
        <v>1602</v>
      </c>
      <c r="E174" s="65"/>
      <c r="F174" s="58" t="s">
        <v>1284</v>
      </c>
      <c r="G174" s="58" t="s">
        <v>1603</v>
      </c>
      <c r="H174" s="58">
        <v>895</v>
      </c>
      <c r="I174" s="59">
        <v>41454</v>
      </c>
      <c r="J174" s="58" t="s">
        <v>1604</v>
      </c>
      <c r="K174" s="60">
        <v>612.91999999999996</v>
      </c>
      <c r="L174" s="58" t="s">
        <v>1605</v>
      </c>
      <c r="M174" s="58" t="s">
        <v>1863</v>
      </c>
      <c r="N174" s="61">
        <v>0.1</v>
      </c>
      <c r="O174" s="177">
        <v>12</v>
      </c>
      <c r="P174" s="177">
        <f>6+12+12+12</f>
        <v>42</v>
      </c>
      <c r="Q174" s="38">
        <f t="shared" si="16"/>
        <v>5.1076666666666668</v>
      </c>
      <c r="R174" s="187">
        <f t="shared" si="17"/>
        <v>61.292000000000002</v>
      </c>
      <c r="S174" s="184">
        <f t="shared" si="18"/>
        <v>214.52199999999999</v>
      </c>
      <c r="T174" s="184">
        <f t="shared" si="19"/>
        <v>275.81399999999996</v>
      </c>
      <c r="U174" s="184">
        <f t="shared" si="20"/>
        <v>337.10599999999999</v>
      </c>
    </row>
    <row r="175" spans="1:21">
      <c r="A175" s="78" t="s">
        <v>827</v>
      </c>
      <c r="B175" s="65">
        <v>529</v>
      </c>
      <c r="C175" s="65">
        <v>1</v>
      </c>
      <c r="D175" s="42" t="s">
        <v>1606</v>
      </c>
      <c r="E175" s="65"/>
      <c r="F175" s="58" t="s">
        <v>1530</v>
      </c>
      <c r="G175" s="58"/>
      <c r="H175" s="58"/>
      <c r="I175" s="59">
        <v>41682</v>
      </c>
      <c r="J175" s="58" t="s">
        <v>1607</v>
      </c>
      <c r="K175" s="60">
        <v>3828</v>
      </c>
      <c r="L175" s="58" t="s">
        <v>1418</v>
      </c>
      <c r="M175" s="58" t="s">
        <v>1877</v>
      </c>
      <c r="N175" s="61">
        <v>0.33329999999999999</v>
      </c>
      <c r="O175" s="177">
        <v>2</v>
      </c>
      <c r="P175" s="177">
        <f>10+12+12</f>
        <v>34</v>
      </c>
      <c r="Q175" s="38">
        <f t="shared" si="16"/>
        <v>106.3227</v>
      </c>
      <c r="R175" s="187">
        <f t="shared" si="17"/>
        <v>212.6454</v>
      </c>
      <c r="S175" s="184">
        <f t="shared" si="18"/>
        <v>3614.9717999999998</v>
      </c>
      <c r="T175" s="184">
        <f t="shared" si="19"/>
        <v>3827.6171999999997</v>
      </c>
      <c r="U175" s="184">
        <f t="shared" si="20"/>
        <v>0.38280000000031578</v>
      </c>
    </row>
    <row r="176" spans="1:21">
      <c r="A176" s="78" t="s">
        <v>827</v>
      </c>
      <c r="B176" s="65">
        <v>535</v>
      </c>
      <c r="C176" s="65">
        <v>1</v>
      </c>
      <c r="D176" s="42" t="s">
        <v>1608</v>
      </c>
      <c r="E176" s="65"/>
      <c r="F176" s="58" t="s">
        <v>1256</v>
      </c>
      <c r="G176" s="58"/>
      <c r="H176" s="58"/>
      <c r="I176" s="59">
        <v>41774</v>
      </c>
      <c r="J176" s="58" t="s">
        <v>1609</v>
      </c>
      <c r="K176" s="60">
        <v>1499</v>
      </c>
      <c r="L176" s="58" t="s">
        <v>1610</v>
      </c>
      <c r="M176" s="58" t="s">
        <v>1877</v>
      </c>
      <c r="N176" s="61">
        <v>0.33329999999999999</v>
      </c>
      <c r="O176" s="177">
        <v>6</v>
      </c>
      <c r="P176" s="177">
        <f>6+12+12</f>
        <v>30</v>
      </c>
      <c r="Q176" s="38">
        <f t="shared" si="16"/>
        <v>41.634724999999996</v>
      </c>
      <c r="R176" s="187">
        <f t="shared" si="17"/>
        <v>249.80834999999996</v>
      </c>
      <c r="S176" s="184">
        <f t="shared" si="18"/>
        <v>1249.0417499999999</v>
      </c>
      <c r="T176" s="184">
        <f t="shared" si="19"/>
        <v>1498.8500999999999</v>
      </c>
      <c r="U176" s="184">
        <f t="shared" si="20"/>
        <v>0.14990000000011605</v>
      </c>
    </row>
    <row r="177" spans="1:21">
      <c r="A177" s="78" t="s">
        <v>827</v>
      </c>
      <c r="B177" s="65">
        <v>536</v>
      </c>
      <c r="C177" s="65">
        <v>1</v>
      </c>
      <c r="D177" s="49" t="s">
        <v>1611</v>
      </c>
      <c r="E177" s="42"/>
      <c r="F177" s="56" t="s">
        <v>1612</v>
      </c>
      <c r="G177" s="39" t="s">
        <v>1613</v>
      </c>
      <c r="H177" s="39"/>
      <c r="I177" s="59">
        <v>41785</v>
      </c>
      <c r="J177" s="58">
        <v>584</v>
      </c>
      <c r="K177" s="60">
        <v>6110.2</v>
      </c>
      <c r="L177" s="58" t="s">
        <v>1614</v>
      </c>
      <c r="M177" s="58" t="s">
        <v>1877</v>
      </c>
      <c r="N177" s="61">
        <v>0.33329999999999999</v>
      </c>
      <c r="O177" s="177">
        <v>6</v>
      </c>
      <c r="P177" s="177">
        <v>30</v>
      </c>
      <c r="Q177" s="38">
        <f t="shared" si="16"/>
        <v>169.71080499999999</v>
      </c>
      <c r="R177" s="187">
        <f t="shared" si="17"/>
        <v>1018.26483</v>
      </c>
      <c r="S177" s="184">
        <f t="shared" si="18"/>
        <v>5091.3241499999995</v>
      </c>
      <c r="T177" s="184">
        <f t="shared" si="19"/>
        <v>6109.5889799999995</v>
      </c>
      <c r="U177" s="184">
        <f t="shared" si="20"/>
        <v>0.61102000000028056</v>
      </c>
    </row>
    <row r="178" spans="1:21">
      <c r="A178" s="78" t="s">
        <v>827</v>
      </c>
      <c r="B178" s="65">
        <v>537</v>
      </c>
      <c r="C178" s="65">
        <v>1</v>
      </c>
      <c r="D178" s="42" t="s">
        <v>1615</v>
      </c>
      <c r="E178" s="65"/>
      <c r="F178" s="58" t="s">
        <v>1616</v>
      </c>
      <c r="G178" s="58" t="s">
        <v>1617</v>
      </c>
      <c r="H178" s="58">
        <v>1</v>
      </c>
      <c r="I178" s="59">
        <v>41848</v>
      </c>
      <c r="J178" s="58" t="s">
        <v>1618</v>
      </c>
      <c r="K178" s="60">
        <v>12219.15</v>
      </c>
      <c r="L178" s="58" t="s">
        <v>1619</v>
      </c>
      <c r="M178" s="58" t="s">
        <v>1863</v>
      </c>
      <c r="N178" s="61">
        <v>0.1</v>
      </c>
      <c r="O178" s="177">
        <v>12</v>
      </c>
      <c r="P178" s="177">
        <f>5+12+12</f>
        <v>29</v>
      </c>
      <c r="Q178" s="38">
        <f t="shared" si="16"/>
        <v>101.82625</v>
      </c>
      <c r="R178" s="187">
        <f t="shared" si="17"/>
        <v>1221.915</v>
      </c>
      <c r="S178" s="184">
        <f t="shared" si="18"/>
        <v>2952.9612499999998</v>
      </c>
      <c r="T178" s="184">
        <f t="shared" si="19"/>
        <v>4174.8762499999993</v>
      </c>
      <c r="U178" s="184">
        <f t="shared" si="20"/>
        <v>8044.2737500000003</v>
      </c>
    </row>
    <row r="179" spans="1:21">
      <c r="A179" s="78" t="s">
        <v>827</v>
      </c>
      <c r="B179" s="65">
        <v>538</v>
      </c>
      <c r="C179" s="65">
        <v>1</v>
      </c>
      <c r="D179" s="42" t="s">
        <v>1620</v>
      </c>
      <c r="E179" s="65"/>
      <c r="F179" s="58" t="s">
        <v>1325</v>
      </c>
      <c r="G179" s="58" t="s">
        <v>1621</v>
      </c>
      <c r="H179" s="58">
        <v>1442</v>
      </c>
      <c r="I179" s="59">
        <v>41827</v>
      </c>
      <c r="J179" s="58" t="s">
        <v>1622</v>
      </c>
      <c r="K179" s="60">
        <v>810</v>
      </c>
      <c r="L179" s="58" t="s">
        <v>358</v>
      </c>
      <c r="M179" s="58" t="s">
        <v>1863</v>
      </c>
      <c r="N179" s="61">
        <v>0.1</v>
      </c>
      <c r="O179" s="177">
        <v>12</v>
      </c>
      <c r="P179" s="177">
        <f>5+12+12</f>
        <v>29</v>
      </c>
      <c r="Q179" s="38">
        <f t="shared" si="16"/>
        <v>6.75</v>
      </c>
      <c r="R179" s="187">
        <f t="shared" si="17"/>
        <v>81</v>
      </c>
      <c r="S179" s="184">
        <f t="shared" si="18"/>
        <v>195.75</v>
      </c>
      <c r="T179" s="184">
        <f t="shared" si="19"/>
        <v>276.75</v>
      </c>
      <c r="U179" s="184">
        <f t="shared" si="20"/>
        <v>533.25</v>
      </c>
    </row>
    <row r="180" spans="1:21">
      <c r="A180" s="78" t="s">
        <v>827</v>
      </c>
      <c r="B180" s="65">
        <v>539</v>
      </c>
      <c r="C180" s="65">
        <v>1</v>
      </c>
      <c r="D180" s="42" t="s">
        <v>1623</v>
      </c>
      <c r="E180" s="65"/>
      <c r="F180" s="58" t="s">
        <v>1256</v>
      </c>
      <c r="G180" s="58" t="s">
        <v>1624</v>
      </c>
      <c r="H180" s="58"/>
      <c r="I180" s="59">
        <v>41871</v>
      </c>
      <c r="J180" s="58">
        <v>807</v>
      </c>
      <c r="K180" s="60">
        <v>6110.2</v>
      </c>
      <c r="L180" s="58" t="s">
        <v>1614</v>
      </c>
      <c r="M180" s="58" t="s">
        <v>1877</v>
      </c>
      <c r="N180" s="61">
        <v>0.33329999999999999</v>
      </c>
      <c r="O180" s="177">
        <f>36-28</f>
        <v>8</v>
      </c>
      <c r="P180" s="177">
        <f>4+12+12</f>
        <v>28</v>
      </c>
      <c r="Q180" s="38">
        <f t="shared" si="16"/>
        <v>169.71080499999999</v>
      </c>
      <c r="R180" s="187">
        <f t="shared" si="17"/>
        <v>1357.6864399999999</v>
      </c>
      <c r="S180" s="184">
        <f t="shared" si="18"/>
        <v>4751.90254</v>
      </c>
      <c r="T180" s="184">
        <f t="shared" si="19"/>
        <v>6109.5889800000004</v>
      </c>
      <c r="U180" s="184">
        <f t="shared" si="20"/>
        <v>0.61101999999937107</v>
      </c>
    </row>
    <row r="181" spans="1:21">
      <c r="A181" s="78" t="s">
        <v>827</v>
      </c>
      <c r="B181" s="65">
        <v>540</v>
      </c>
      <c r="C181" s="65">
        <v>1</v>
      </c>
      <c r="D181" s="42" t="s">
        <v>1625</v>
      </c>
      <c r="E181" s="65"/>
      <c r="F181" s="58" t="s">
        <v>1280</v>
      </c>
      <c r="G181" s="59">
        <v>2608452</v>
      </c>
      <c r="H181" s="58">
        <v>73</v>
      </c>
      <c r="I181" s="59">
        <v>41879</v>
      </c>
      <c r="J181" s="58" t="s">
        <v>1626</v>
      </c>
      <c r="K181" s="60">
        <v>999</v>
      </c>
      <c r="L181" s="58" t="s">
        <v>1627</v>
      </c>
      <c r="M181" s="58" t="s">
        <v>1887</v>
      </c>
      <c r="N181" s="61">
        <v>0.1</v>
      </c>
      <c r="O181" s="177">
        <v>12</v>
      </c>
      <c r="P181" s="177">
        <f>4+12+12</f>
        <v>28</v>
      </c>
      <c r="Q181" s="38">
        <f t="shared" si="16"/>
        <v>8.3250000000000011</v>
      </c>
      <c r="R181" s="187">
        <f t="shared" si="17"/>
        <v>99.9</v>
      </c>
      <c r="S181" s="184">
        <f t="shared" si="18"/>
        <v>233.10000000000002</v>
      </c>
      <c r="T181" s="184">
        <f t="shared" si="19"/>
        <v>333</v>
      </c>
      <c r="U181" s="184">
        <f t="shared" si="20"/>
        <v>666</v>
      </c>
    </row>
    <row r="182" spans="1:21">
      <c r="A182" s="78" t="s">
        <v>827</v>
      </c>
      <c r="B182" s="65">
        <v>541</v>
      </c>
      <c r="C182" s="65">
        <v>1</v>
      </c>
      <c r="D182" s="42" t="s">
        <v>802</v>
      </c>
      <c r="E182" s="65"/>
      <c r="F182" s="58" t="s">
        <v>1628</v>
      </c>
      <c r="G182" s="58"/>
      <c r="H182" s="58"/>
      <c r="I182" s="198">
        <v>41926</v>
      </c>
      <c r="K182" s="60">
        <v>143.46</v>
      </c>
      <c r="L182" s="71" t="s">
        <v>431</v>
      </c>
      <c r="M182" s="71" t="s">
        <v>1883</v>
      </c>
      <c r="N182" s="61">
        <v>0.1</v>
      </c>
      <c r="O182" s="177">
        <v>12</v>
      </c>
      <c r="P182" s="177">
        <f>2+12+12</f>
        <v>26</v>
      </c>
      <c r="Q182" s="38">
        <f t="shared" si="16"/>
        <v>1.1955000000000002</v>
      </c>
      <c r="R182" s="187">
        <f t="shared" si="17"/>
        <v>14.346000000000004</v>
      </c>
      <c r="S182" s="184">
        <f t="shared" si="18"/>
        <v>31.083000000000006</v>
      </c>
      <c r="T182" s="184">
        <f t="shared" si="19"/>
        <v>45.429000000000009</v>
      </c>
      <c r="U182" s="184">
        <f t="shared" si="20"/>
        <v>98.031000000000006</v>
      </c>
    </row>
    <row r="183" spans="1:21">
      <c r="A183" s="78" t="s">
        <v>827</v>
      </c>
      <c r="B183" s="65">
        <v>544</v>
      </c>
      <c r="C183" s="65">
        <v>1</v>
      </c>
      <c r="D183" s="42" t="s">
        <v>1629</v>
      </c>
      <c r="E183" s="65"/>
      <c r="F183" s="71" t="s">
        <v>1256</v>
      </c>
      <c r="G183" s="113" t="s">
        <v>1630</v>
      </c>
      <c r="H183" s="113" t="s">
        <v>1631</v>
      </c>
      <c r="I183" s="198">
        <v>41872</v>
      </c>
      <c r="K183" s="60">
        <v>10350</v>
      </c>
      <c r="L183" s="71" t="s">
        <v>1632</v>
      </c>
      <c r="M183" s="71" t="s">
        <v>1887</v>
      </c>
      <c r="N183" s="61">
        <v>0.1</v>
      </c>
      <c r="O183" s="177">
        <v>12</v>
      </c>
      <c r="P183" s="177">
        <f>4+12+12</f>
        <v>28</v>
      </c>
      <c r="Q183" s="38">
        <f t="shared" si="16"/>
        <v>86.25</v>
      </c>
      <c r="R183" s="187">
        <f t="shared" si="17"/>
        <v>1035</v>
      </c>
      <c r="S183" s="184">
        <f t="shared" si="18"/>
        <v>2415</v>
      </c>
      <c r="T183" s="184">
        <f t="shared" si="19"/>
        <v>3450</v>
      </c>
      <c r="U183" s="184">
        <f t="shared" si="20"/>
        <v>6900</v>
      </c>
    </row>
    <row r="184" spans="1:21">
      <c r="A184" s="78" t="s">
        <v>827</v>
      </c>
      <c r="B184" s="65">
        <v>547</v>
      </c>
      <c r="C184" s="65">
        <v>1</v>
      </c>
      <c r="D184" s="42" t="s">
        <v>1633</v>
      </c>
      <c r="E184" s="65"/>
      <c r="F184" s="58" t="s">
        <v>1265</v>
      </c>
      <c r="G184" s="58"/>
      <c r="H184" s="58"/>
      <c r="I184" s="109">
        <v>41927</v>
      </c>
      <c r="J184" s="42">
        <v>979</v>
      </c>
      <c r="K184" s="202">
        <v>835.2</v>
      </c>
      <c r="L184" s="235" t="s">
        <v>1614</v>
      </c>
      <c r="M184" s="57" t="s">
        <v>1877</v>
      </c>
      <c r="N184" s="61">
        <v>0.33329999999999999</v>
      </c>
      <c r="O184" s="177">
        <v>10</v>
      </c>
      <c r="P184" s="177">
        <f>2+12+12</f>
        <v>26</v>
      </c>
      <c r="Q184" s="38">
        <f t="shared" si="16"/>
        <v>23.197680000000002</v>
      </c>
      <c r="R184" s="187">
        <f t="shared" si="17"/>
        <v>231.97680000000003</v>
      </c>
      <c r="S184" s="184">
        <f t="shared" si="18"/>
        <v>603.13968</v>
      </c>
      <c r="T184" s="184">
        <f t="shared" si="19"/>
        <v>835.11648000000002</v>
      </c>
      <c r="U184" s="184">
        <f t="shared" si="20"/>
        <v>8.3520000000021355E-2</v>
      </c>
    </row>
    <row r="185" spans="1:21">
      <c r="A185" s="78" t="s">
        <v>827</v>
      </c>
      <c r="B185" s="65">
        <v>548</v>
      </c>
      <c r="C185" s="65">
        <v>1</v>
      </c>
      <c r="D185" s="42" t="s">
        <v>1634</v>
      </c>
      <c r="E185" s="65"/>
      <c r="F185" s="58" t="s">
        <v>1256</v>
      </c>
      <c r="G185" s="58"/>
      <c r="H185" s="58"/>
      <c r="I185" s="109">
        <v>41927</v>
      </c>
      <c r="J185" s="236">
        <v>978</v>
      </c>
      <c r="K185" s="202">
        <v>8991</v>
      </c>
      <c r="L185" s="235"/>
      <c r="M185" s="57" t="s">
        <v>1877</v>
      </c>
      <c r="N185" s="61">
        <v>0.33329999999999999</v>
      </c>
      <c r="O185" s="177">
        <v>10</v>
      </c>
      <c r="P185" s="177">
        <v>26</v>
      </c>
      <c r="Q185" s="38">
        <f t="shared" si="16"/>
        <v>249.72502499999999</v>
      </c>
      <c r="R185" s="187">
        <f t="shared" si="17"/>
        <v>2497.2502500000001</v>
      </c>
      <c r="S185" s="184">
        <f t="shared" si="18"/>
        <v>6492.8506499999994</v>
      </c>
      <c r="T185" s="184">
        <f t="shared" si="19"/>
        <v>8990.1008999999995</v>
      </c>
      <c r="U185" s="184">
        <f t="shared" si="20"/>
        <v>0.89910000000054424</v>
      </c>
    </row>
    <row r="186" spans="1:21">
      <c r="A186" s="78" t="s">
        <v>827</v>
      </c>
      <c r="B186" s="65">
        <v>549</v>
      </c>
      <c r="C186" s="65">
        <v>1</v>
      </c>
      <c r="D186" s="42" t="s">
        <v>1635</v>
      </c>
      <c r="E186" s="65"/>
      <c r="F186" s="58" t="s">
        <v>1256</v>
      </c>
      <c r="G186" s="58"/>
      <c r="H186" s="58"/>
      <c r="I186" s="109">
        <v>41927</v>
      </c>
      <c r="J186" s="236"/>
      <c r="K186" s="60">
        <v>3045</v>
      </c>
      <c r="L186" s="235"/>
      <c r="M186" s="57" t="s">
        <v>1877</v>
      </c>
      <c r="N186" s="61">
        <v>0.33329999999999999</v>
      </c>
      <c r="O186" s="177">
        <v>10</v>
      </c>
      <c r="P186" s="177">
        <v>26</v>
      </c>
      <c r="Q186" s="38">
        <f t="shared" si="16"/>
        <v>84.574874999999992</v>
      </c>
      <c r="R186" s="187">
        <f t="shared" si="17"/>
        <v>845.74874999999997</v>
      </c>
      <c r="S186" s="184">
        <f t="shared" si="18"/>
        <v>2198.9467499999996</v>
      </c>
      <c r="T186" s="184">
        <f t="shared" si="19"/>
        <v>3044.6954999999998</v>
      </c>
      <c r="U186" s="184">
        <f t="shared" si="20"/>
        <v>0.30450000000018917</v>
      </c>
    </row>
    <row r="187" spans="1:21">
      <c r="A187" s="78" t="s">
        <v>827</v>
      </c>
      <c r="B187" s="65">
        <v>553</v>
      </c>
      <c r="C187" s="65">
        <v>1</v>
      </c>
      <c r="D187" s="42" t="s">
        <v>1636</v>
      </c>
      <c r="E187" s="65"/>
      <c r="F187" s="58" t="s">
        <v>1314</v>
      </c>
      <c r="G187" s="58" t="s">
        <v>1637</v>
      </c>
      <c r="H187" s="58">
        <v>169</v>
      </c>
      <c r="I187" s="59">
        <v>41936</v>
      </c>
      <c r="J187" s="58" t="s">
        <v>1638</v>
      </c>
      <c r="K187" s="60">
        <v>336.4</v>
      </c>
      <c r="L187" s="58" t="s">
        <v>1358</v>
      </c>
      <c r="M187" s="58" t="s">
        <v>1863</v>
      </c>
      <c r="N187" s="61">
        <v>0.1</v>
      </c>
      <c r="O187" s="177">
        <v>12</v>
      </c>
      <c r="P187" s="177">
        <f>2+12+12</f>
        <v>26</v>
      </c>
      <c r="Q187" s="38">
        <f t="shared" si="16"/>
        <v>2.8033333333333332</v>
      </c>
      <c r="R187" s="187">
        <f t="shared" si="17"/>
        <v>33.64</v>
      </c>
      <c r="S187" s="184">
        <f t="shared" si="18"/>
        <v>72.88666666666667</v>
      </c>
      <c r="T187" s="184">
        <f t="shared" si="19"/>
        <v>106.52666666666667</v>
      </c>
      <c r="U187" s="184">
        <f t="shared" si="20"/>
        <v>229.87333333333331</v>
      </c>
    </row>
    <row r="188" spans="1:21">
      <c r="A188" s="78" t="s">
        <v>827</v>
      </c>
      <c r="B188" s="65">
        <v>554</v>
      </c>
      <c r="C188" s="65">
        <v>1</v>
      </c>
      <c r="D188" s="42" t="s">
        <v>1636</v>
      </c>
      <c r="E188" s="65"/>
      <c r="F188" s="58" t="s">
        <v>1325</v>
      </c>
      <c r="G188" s="58" t="s">
        <v>1637</v>
      </c>
      <c r="H188" s="58">
        <v>169</v>
      </c>
      <c r="I188" s="59">
        <v>41936</v>
      </c>
      <c r="J188" s="58" t="s">
        <v>1638</v>
      </c>
      <c r="K188" s="60">
        <v>336.4</v>
      </c>
      <c r="L188" s="58" t="s">
        <v>1358</v>
      </c>
      <c r="M188" s="58" t="s">
        <v>1863</v>
      </c>
      <c r="N188" s="61">
        <v>0.1</v>
      </c>
      <c r="O188" s="177">
        <v>12</v>
      </c>
      <c r="P188" s="177">
        <f>2+12+12</f>
        <v>26</v>
      </c>
      <c r="Q188" s="38">
        <f t="shared" si="16"/>
        <v>2.8033333333333332</v>
      </c>
      <c r="R188" s="187">
        <f t="shared" si="17"/>
        <v>33.64</v>
      </c>
      <c r="S188" s="184">
        <f t="shared" si="18"/>
        <v>72.88666666666667</v>
      </c>
      <c r="T188" s="184">
        <f t="shared" si="19"/>
        <v>106.52666666666667</v>
      </c>
      <c r="U188" s="184">
        <f t="shared" si="20"/>
        <v>229.87333333333331</v>
      </c>
    </row>
    <row r="189" spans="1:21">
      <c r="A189" s="78" t="s">
        <v>827</v>
      </c>
      <c r="B189" s="65">
        <v>555</v>
      </c>
      <c r="C189" s="65">
        <v>1</v>
      </c>
      <c r="D189" s="42" t="s">
        <v>1639</v>
      </c>
      <c r="E189" s="65"/>
      <c r="F189" s="58" t="s">
        <v>1280</v>
      </c>
      <c r="G189" s="58"/>
      <c r="H189" s="58">
        <v>137</v>
      </c>
      <c r="I189" s="59">
        <v>41921</v>
      </c>
      <c r="J189" s="58" t="s">
        <v>1640</v>
      </c>
      <c r="K189" s="60">
        <v>399</v>
      </c>
      <c r="L189" s="58" t="s">
        <v>1610</v>
      </c>
      <c r="M189" s="58" t="s">
        <v>1863</v>
      </c>
      <c r="N189" s="61">
        <v>0.1</v>
      </c>
      <c r="O189" s="177">
        <v>12</v>
      </c>
      <c r="P189" s="177">
        <f>2+12+12</f>
        <v>26</v>
      </c>
      <c r="Q189" s="38">
        <f t="shared" si="16"/>
        <v>3.3250000000000006</v>
      </c>
      <c r="R189" s="187">
        <f t="shared" si="17"/>
        <v>39.900000000000006</v>
      </c>
      <c r="S189" s="184">
        <f t="shared" si="18"/>
        <v>86.450000000000017</v>
      </c>
      <c r="T189" s="184">
        <f t="shared" si="19"/>
        <v>126.35000000000002</v>
      </c>
      <c r="U189" s="184">
        <f t="shared" si="20"/>
        <v>272.64999999999998</v>
      </c>
    </row>
    <row r="190" spans="1:21">
      <c r="A190" s="78" t="s">
        <v>827</v>
      </c>
      <c r="B190" s="65">
        <v>556</v>
      </c>
      <c r="C190" s="65">
        <v>1</v>
      </c>
      <c r="D190" s="42" t="s">
        <v>1641</v>
      </c>
      <c r="E190" s="78"/>
      <c r="F190" s="58" t="s">
        <v>1284</v>
      </c>
      <c r="G190" s="39"/>
      <c r="H190" s="237">
        <v>121</v>
      </c>
      <c r="I190" s="38" t="s">
        <v>1861</v>
      </c>
      <c r="J190" s="237" t="s">
        <v>1642</v>
      </c>
      <c r="K190" s="40">
        <v>599</v>
      </c>
      <c r="L190" s="225" t="s">
        <v>1610</v>
      </c>
      <c r="M190" s="71" t="s">
        <v>1876</v>
      </c>
      <c r="N190" s="61">
        <v>0.1</v>
      </c>
      <c r="O190" s="177">
        <v>12</v>
      </c>
      <c r="P190" s="177">
        <f>2+12+12</f>
        <v>26</v>
      </c>
      <c r="Q190" s="38">
        <f t="shared" si="16"/>
        <v>4.9916666666666671</v>
      </c>
      <c r="R190" s="187">
        <f t="shared" si="17"/>
        <v>59.900000000000006</v>
      </c>
      <c r="S190" s="184">
        <f t="shared" si="18"/>
        <v>129.78333333333336</v>
      </c>
      <c r="T190" s="184">
        <f t="shared" si="19"/>
        <v>189.68333333333337</v>
      </c>
      <c r="U190" s="184">
        <f t="shared" si="20"/>
        <v>409.31666666666661</v>
      </c>
    </row>
    <row r="191" spans="1:21">
      <c r="A191" s="78" t="s">
        <v>827</v>
      </c>
      <c r="B191" s="65">
        <v>557</v>
      </c>
      <c r="C191" s="55">
        <v>1</v>
      </c>
      <c r="D191" s="49" t="s">
        <v>1643</v>
      </c>
      <c r="E191" s="55"/>
      <c r="F191" s="58" t="s">
        <v>1284</v>
      </c>
      <c r="G191" s="39"/>
      <c r="H191" s="237"/>
      <c r="I191" s="38" t="s">
        <v>1861</v>
      </c>
      <c r="J191" s="237"/>
      <c r="K191" s="40">
        <v>279</v>
      </c>
      <c r="L191" s="225"/>
      <c r="M191" s="71" t="s">
        <v>1876</v>
      </c>
      <c r="N191" s="61">
        <v>0.1</v>
      </c>
      <c r="O191" s="177">
        <v>12</v>
      </c>
      <c r="P191" s="177">
        <f t="shared" ref="P191:P192" si="22">2+12+12</f>
        <v>26</v>
      </c>
      <c r="Q191" s="38">
        <f t="shared" si="16"/>
        <v>2.3250000000000002</v>
      </c>
      <c r="R191" s="187">
        <f t="shared" si="17"/>
        <v>27.900000000000002</v>
      </c>
      <c r="S191" s="184">
        <f t="shared" si="18"/>
        <v>60.45</v>
      </c>
      <c r="T191" s="184">
        <f t="shared" si="19"/>
        <v>88.350000000000009</v>
      </c>
      <c r="U191" s="184">
        <f t="shared" si="20"/>
        <v>190.64999999999998</v>
      </c>
    </row>
    <row r="192" spans="1:21">
      <c r="A192" s="78" t="s">
        <v>827</v>
      </c>
      <c r="B192" s="65">
        <v>558</v>
      </c>
      <c r="C192" s="62">
        <v>1</v>
      </c>
      <c r="D192" s="49" t="s">
        <v>1643</v>
      </c>
      <c r="E192" s="62"/>
      <c r="F192" s="58" t="s">
        <v>1284</v>
      </c>
      <c r="G192" s="39"/>
      <c r="H192" s="237"/>
      <c r="I192" s="38" t="s">
        <v>1861</v>
      </c>
      <c r="J192" s="237"/>
      <c r="K192" s="40">
        <v>279</v>
      </c>
      <c r="L192" s="225"/>
      <c r="M192" s="71" t="s">
        <v>1876</v>
      </c>
      <c r="N192" s="61">
        <v>0.1</v>
      </c>
      <c r="O192" s="177">
        <v>12</v>
      </c>
      <c r="P192" s="177">
        <f t="shared" si="22"/>
        <v>26</v>
      </c>
      <c r="Q192" s="38">
        <f t="shared" si="16"/>
        <v>2.3250000000000002</v>
      </c>
      <c r="R192" s="187">
        <f t="shared" si="17"/>
        <v>27.900000000000002</v>
      </c>
      <c r="S192" s="184">
        <f t="shared" si="18"/>
        <v>60.45</v>
      </c>
      <c r="T192" s="184">
        <f t="shared" si="19"/>
        <v>88.350000000000009</v>
      </c>
      <c r="U192" s="184">
        <f t="shared" si="20"/>
        <v>190.64999999999998</v>
      </c>
    </row>
    <row r="193" spans="1:21">
      <c r="A193" s="78" t="s">
        <v>827</v>
      </c>
      <c r="B193" s="65">
        <v>559</v>
      </c>
      <c r="C193" s="62">
        <v>1</v>
      </c>
      <c r="D193" s="188" t="s">
        <v>1644</v>
      </c>
      <c r="E193" s="62"/>
      <c r="F193" s="42"/>
      <c r="G193" s="39" t="s">
        <v>1645</v>
      </c>
      <c r="H193" s="39">
        <v>112</v>
      </c>
      <c r="I193" s="70">
        <v>41906</v>
      </c>
      <c r="J193" s="39" t="s">
        <v>1646</v>
      </c>
      <c r="K193" s="40">
        <v>1500</v>
      </c>
      <c r="L193" s="39" t="s">
        <v>1647</v>
      </c>
      <c r="M193" s="57" t="s">
        <v>1877</v>
      </c>
      <c r="N193" s="61">
        <v>0.33329999999999999</v>
      </c>
      <c r="O193" s="177">
        <f>36-27</f>
        <v>9</v>
      </c>
      <c r="P193" s="177">
        <f>3+12+12</f>
        <v>27</v>
      </c>
      <c r="Q193" s="38">
        <f t="shared" si="16"/>
        <v>41.662500000000001</v>
      </c>
      <c r="R193" s="187">
        <f t="shared" si="17"/>
        <v>374.96250000000003</v>
      </c>
      <c r="S193" s="184">
        <f t="shared" si="18"/>
        <v>1124.8875</v>
      </c>
      <c r="T193" s="184">
        <f t="shared" si="19"/>
        <v>1499.8500000000001</v>
      </c>
      <c r="U193" s="184">
        <f t="shared" si="20"/>
        <v>0.14999999999986358</v>
      </c>
    </row>
    <row r="194" spans="1:21">
      <c r="A194" s="78" t="s">
        <v>827</v>
      </c>
      <c r="B194" s="65">
        <v>560</v>
      </c>
      <c r="C194" s="55">
        <v>1</v>
      </c>
      <c r="D194" s="49" t="s">
        <v>1648</v>
      </c>
      <c r="E194" s="65"/>
      <c r="F194" s="58" t="s">
        <v>1266</v>
      </c>
      <c r="G194" s="39"/>
      <c r="H194" s="39">
        <v>269</v>
      </c>
      <c r="I194" s="70">
        <v>42025</v>
      </c>
      <c r="J194" s="39" t="s">
        <v>1649</v>
      </c>
      <c r="K194" s="40">
        <v>2076</v>
      </c>
      <c r="L194" s="39" t="s">
        <v>1650</v>
      </c>
      <c r="M194" s="57" t="s">
        <v>1877</v>
      </c>
      <c r="N194" s="61">
        <v>0.33329999999999999</v>
      </c>
      <c r="O194" s="177">
        <v>12</v>
      </c>
      <c r="P194" s="177">
        <f>11+12</f>
        <v>23</v>
      </c>
      <c r="Q194" s="38">
        <f t="shared" si="16"/>
        <v>57.660899999999998</v>
      </c>
      <c r="R194" s="187">
        <f t="shared" si="17"/>
        <v>691.93079999999998</v>
      </c>
      <c r="S194" s="184">
        <f t="shared" si="18"/>
        <v>1326.2006999999999</v>
      </c>
      <c r="T194" s="184">
        <f t="shared" si="19"/>
        <v>2018.1315</v>
      </c>
      <c r="U194" s="184">
        <f t="shared" si="20"/>
        <v>57.86850000000004</v>
      </c>
    </row>
    <row r="195" spans="1:21" ht="13.5" customHeight="1">
      <c r="A195" s="78" t="s">
        <v>827</v>
      </c>
      <c r="B195" s="65">
        <v>561</v>
      </c>
      <c r="C195" s="62">
        <v>1</v>
      </c>
      <c r="D195" s="49" t="s">
        <v>1651</v>
      </c>
      <c r="E195" s="78"/>
      <c r="F195" s="58" t="s">
        <v>1652</v>
      </c>
      <c r="G195" s="39" t="s">
        <v>1653</v>
      </c>
      <c r="H195" s="39"/>
      <c r="I195" s="198">
        <v>42038</v>
      </c>
      <c r="K195" s="40">
        <v>11089</v>
      </c>
      <c r="L195" s="72" t="s">
        <v>1654</v>
      </c>
      <c r="M195" s="58" t="s">
        <v>1884</v>
      </c>
      <c r="N195" s="61">
        <v>0.1</v>
      </c>
      <c r="O195" s="177">
        <v>12</v>
      </c>
      <c r="P195" s="177">
        <f>10+12</f>
        <v>22</v>
      </c>
      <c r="Q195" s="38">
        <f t="shared" si="16"/>
        <v>92.408333333333346</v>
      </c>
      <c r="R195" s="187">
        <f t="shared" si="17"/>
        <v>1108.9000000000001</v>
      </c>
      <c r="S195" s="184">
        <f t="shared" si="18"/>
        <v>2032.9833333333336</v>
      </c>
      <c r="T195" s="184">
        <f t="shared" si="19"/>
        <v>3141.8833333333337</v>
      </c>
      <c r="U195" s="184">
        <f t="shared" si="20"/>
        <v>7947.1166666666668</v>
      </c>
    </row>
    <row r="196" spans="1:21">
      <c r="A196" s="78" t="s">
        <v>827</v>
      </c>
      <c r="B196" s="65">
        <v>565</v>
      </c>
      <c r="C196" s="62">
        <v>1</v>
      </c>
      <c r="D196" s="49" t="s">
        <v>1655</v>
      </c>
      <c r="E196" s="203"/>
      <c r="F196" s="58" t="s">
        <v>1280</v>
      </c>
      <c r="G196" s="39" t="s">
        <v>1656</v>
      </c>
      <c r="H196" s="39"/>
      <c r="I196" s="198">
        <v>42038</v>
      </c>
      <c r="K196" s="40">
        <v>11089</v>
      </c>
      <c r="L196" s="72" t="s">
        <v>1654</v>
      </c>
      <c r="M196" s="58" t="s">
        <v>1884</v>
      </c>
      <c r="N196" s="61">
        <v>0.1</v>
      </c>
      <c r="O196" s="177">
        <v>12</v>
      </c>
      <c r="P196" s="177">
        <f>10+12</f>
        <v>22</v>
      </c>
      <c r="Q196" s="38">
        <f t="shared" si="16"/>
        <v>92.408333333333346</v>
      </c>
      <c r="R196" s="187">
        <f t="shared" si="17"/>
        <v>1108.9000000000001</v>
      </c>
      <c r="S196" s="184">
        <f t="shared" si="18"/>
        <v>2032.9833333333336</v>
      </c>
      <c r="T196" s="184">
        <f t="shared" si="19"/>
        <v>3141.8833333333337</v>
      </c>
      <c r="U196" s="184">
        <f t="shared" si="20"/>
        <v>7947.1166666666668</v>
      </c>
    </row>
    <row r="197" spans="1:21">
      <c r="A197" s="78" t="s">
        <v>827</v>
      </c>
      <c r="B197" s="65">
        <v>569</v>
      </c>
      <c r="C197" s="62">
        <v>2</v>
      </c>
      <c r="D197" s="38" t="s">
        <v>1657</v>
      </c>
      <c r="E197" s="78"/>
      <c r="F197" s="42" t="s">
        <v>1658</v>
      </c>
      <c r="G197" s="39" t="s">
        <v>1659</v>
      </c>
      <c r="H197" s="39" t="s">
        <v>1660</v>
      </c>
      <c r="I197" s="70">
        <v>42024</v>
      </c>
      <c r="J197" s="39">
        <v>1182</v>
      </c>
      <c r="K197" s="40">
        <v>6055.2</v>
      </c>
      <c r="L197" s="39" t="s">
        <v>1661</v>
      </c>
      <c r="M197" s="57" t="s">
        <v>1877</v>
      </c>
      <c r="N197" s="61">
        <v>0.33329999999999999</v>
      </c>
      <c r="O197" s="177">
        <v>12</v>
      </c>
      <c r="P197" s="177">
        <v>23</v>
      </c>
      <c r="Q197" s="38">
        <f t="shared" si="16"/>
        <v>168.18317999999999</v>
      </c>
      <c r="R197" s="187">
        <f t="shared" si="17"/>
        <v>2018.1981599999999</v>
      </c>
      <c r="S197" s="184">
        <f t="shared" si="18"/>
        <v>3868.2131399999998</v>
      </c>
      <c r="T197" s="184">
        <f t="shared" si="19"/>
        <v>5886.4112999999998</v>
      </c>
      <c r="U197" s="184">
        <f t="shared" si="20"/>
        <v>168.78870000000006</v>
      </c>
    </row>
    <row r="198" spans="1:21">
      <c r="A198" s="78" t="s">
        <v>827</v>
      </c>
      <c r="B198" s="65">
        <v>570</v>
      </c>
      <c r="C198" s="78">
        <v>1</v>
      </c>
      <c r="D198" s="38" t="s">
        <v>1662</v>
      </c>
      <c r="E198" s="78"/>
      <c r="F198" s="42" t="s">
        <v>1663</v>
      </c>
      <c r="G198" s="39" t="s">
        <v>1664</v>
      </c>
      <c r="H198" s="39">
        <v>306</v>
      </c>
      <c r="I198" s="70">
        <v>42052</v>
      </c>
      <c r="J198" s="39">
        <v>794</v>
      </c>
      <c r="K198" s="40">
        <v>342.2</v>
      </c>
      <c r="L198" s="39" t="s">
        <v>1665</v>
      </c>
      <c r="M198" s="39" t="s">
        <v>1863</v>
      </c>
      <c r="N198" s="61">
        <v>0.1</v>
      </c>
      <c r="O198" s="177">
        <v>12</v>
      </c>
      <c r="P198" s="177">
        <f t="shared" ref="P198:P199" si="23">10+12</f>
        <v>22</v>
      </c>
      <c r="Q198" s="38">
        <f t="shared" si="16"/>
        <v>2.8516666666666666</v>
      </c>
      <c r="R198" s="187">
        <f t="shared" si="17"/>
        <v>34.22</v>
      </c>
      <c r="S198" s="184">
        <f t="shared" si="18"/>
        <v>62.736666666666665</v>
      </c>
      <c r="T198" s="184">
        <f t="shared" si="19"/>
        <v>96.956666666666663</v>
      </c>
      <c r="U198" s="184">
        <f t="shared" si="20"/>
        <v>245.24333333333334</v>
      </c>
    </row>
    <row r="199" spans="1:21">
      <c r="A199" s="78" t="s">
        <v>827</v>
      </c>
      <c r="B199" s="65">
        <v>571</v>
      </c>
      <c r="C199" s="78">
        <v>2</v>
      </c>
      <c r="D199" s="38" t="s">
        <v>1666</v>
      </c>
      <c r="E199" s="78"/>
      <c r="F199" s="42" t="s">
        <v>1667</v>
      </c>
      <c r="G199" s="39"/>
      <c r="H199" s="39">
        <v>310</v>
      </c>
      <c r="I199" s="70">
        <v>42058</v>
      </c>
      <c r="J199" s="39">
        <v>187</v>
      </c>
      <c r="K199" s="40">
        <v>8120</v>
      </c>
      <c r="L199" s="39" t="s">
        <v>1668</v>
      </c>
      <c r="M199" s="39" t="s">
        <v>1876</v>
      </c>
      <c r="N199" s="61">
        <v>0.1</v>
      </c>
      <c r="O199" s="177">
        <v>12</v>
      </c>
      <c r="P199" s="177">
        <f t="shared" si="23"/>
        <v>22</v>
      </c>
      <c r="Q199" s="38">
        <f t="shared" si="16"/>
        <v>67.666666666666671</v>
      </c>
      <c r="R199" s="187">
        <f t="shared" si="17"/>
        <v>812</v>
      </c>
      <c r="S199" s="184">
        <f t="shared" si="18"/>
        <v>1488.6666666666667</v>
      </c>
      <c r="T199" s="184">
        <f t="shared" si="19"/>
        <v>2300.666666666667</v>
      </c>
      <c r="U199" s="184">
        <f t="shared" si="20"/>
        <v>5819.333333333333</v>
      </c>
    </row>
    <row r="200" spans="1:21">
      <c r="A200" s="78" t="s">
        <v>827</v>
      </c>
      <c r="B200" s="65">
        <v>572</v>
      </c>
      <c r="C200" s="78">
        <v>1</v>
      </c>
      <c r="D200" s="38" t="s">
        <v>1669</v>
      </c>
      <c r="E200" s="78"/>
      <c r="F200" s="42" t="s">
        <v>1280</v>
      </c>
      <c r="G200" s="39" t="s">
        <v>1670</v>
      </c>
      <c r="H200" s="39" t="s">
        <v>1671</v>
      </c>
      <c r="I200" s="70">
        <v>42060</v>
      </c>
      <c r="J200" s="39">
        <v>1285</v>
      </c>
      <c r="K200" s="40">
        <v>15978.13</v>
      </c>
      <c r="L200" s="39" t="s">
        <v>1614</v>
      </c>
      <c r="M200" s="57" t="s">
        <v>1877</v>
      </c>
      <c r="N200" s="61">
        <v>0.33329999999999999</v>
      </c>
      <c r="O200" s="177">
        <v>12</v>
      </c>
      <c r="P200" s="177">
        <v>22</v>
      </c>
      <c r="Q200" s="38">
        <f t="shared" ref="Q200:Q263" si="24">+K200*N200/12</f>
        <v>443.79256074999995</v>
      </c>
      <c r="R200" s="187">
        <f t="shared" ref="R200:R263" si="25">+Q200*O200</f>
        <v>5325.5107289999996</v>
      </c>
      <c r="S200" s="184">
        <f t="shared" ref="S200:S263" si="26">+Q200*P200</f>
        <v>9763.436336499999</v>
      </c>
      <c r="T200" s="184">
        <f t="shared" ref="T200:T263" si="27">+S200+R200</f>
        <v>15088.947065499999</v>
      </c>
      <c r="U200" s="184">
        <f t="shared" ref="U200:U263" si="28">+K200-T200</f>
        <v>889.18293450000056</v>
      </c>
    </row>
    <row r="201" spans="1:21">
      <c r="A201" s="78" t="s">
        <v>827</v>
      </c>
      <c r="B201" s="65">
        <v>573</v>
      </c>
      <c r="C201" s="78">
        <v>1</v>
      </c>
      <c r="D201" s="38" t="s">
        <v>837</v>
      </c>
      <c r="E201" s="78"/>
      <c r="F201" s="42" t="s">
        <v>1256</v>
      </c>
      <c r="G201" s="70">
        <v>2608817</v>
      </c>
      <c r="H201" s="39">
        <v>338</v>
      </c>
      <c r="I201" s="70">
        <v>42075</v>
      </c>
      <c r="J201" s="39">
        <v>1624</v>
      </c>
      <c r="K201" s="40">
        <v>1939.52</v>
      </c>
      <c r="L201" s="39" t="s">
        <v>1672</v>
      </c>
      <c r="M201" s="39" t="s">
        <v>1863</v>
      </c>
      <c r="N201" s="61">
        <v>0.1</v>
      </c>
      <c r="O201" s="177">
        <v>12</v>
      </c>
      <c r="P201" s="177">
        <v>21</v>
      </c>
      <c r="Q201" s="38">
        <f t="shared" si="24"/>
        <v>16.162666666666667</v>
      </c>
      <c r="R201" s="187">
        <f t="shared" si="25"/>
        <v>193.952</v>
      </c>
      <c r="S201" s="184">
        <f t="shared" si="26"/>
        <v>339.416</v>
      </c>
      <c r="T201" s="184">
        <f t="shared" si="27"/>
        <v>533.36799999999994</v>
      </c>
      <c r="U201" s="184">
        <f t="shared" si="28"/>
        <v>1406.152</v>
      </c>
    </row>
    <row r="202" spans="1:21">
      <c r="A202" s="78" t="s">
        <v>827</v>
      </c>
      <c r="B202" s="65">
        <v>574</v>
      </c>
      <c r="C202" s="78">
        <v>1</v>
      </c>
      <c r="D202" s="38" t="s">
        <v>1673</v>
      </c>
      <c r="E202" s="78"/>
      <c r="F202" s="42" t="s">
        <v>1325</v>
      </c>
      <c r="G202" s="39"/>
      <c r="H202" s="39">
        <v>348</v>
      </c>
      <c r="I202" s="70">
        <v>42087</v>
      </c>
      <c r="J202" s="39">
        <v>2889</v>
      </c>
      <c r="K202" s="40">
        <v>428.04</v>
      </c>
      <c r="L202" s="39" t="s">
        <v>1358</v>
      </c>
      <c r="M202" s="39" t="s">
        <v>1863</v>
      </c>
      <c r="N202" s="61">
        <v>0.1</v>
      </c>
      <c r="O202" s="177">
        <v>12</v>
      </c>
      <c r="P202" s="177">
        <v>21</v>
      </c>
      <c r="Q202" s="38">
        <f t="shared" si="24"/>
        <v>3.5670000000000002</v>
      </c>
      <c r="R202" s="187">
        <f t="shared" si="25"/>
        <v>42.804000000000002</v>
      </c>
      <c r="S202" s="184">
        <f t="shared" si="26"/>
        <v>74.907000000000011</v>
      </c>
      <c r="T202" s="184">
        <f t="shared" si="27"/>
        <v>117.71100000000001</v>
      </c>
      <c r="U202" s="184">
        <f t="shared" si="28"/>
        <v>310.32900000000001</v>
      </c>
    </row>
    <row r="203" spans="1:21">
      <c r="A203" s="78" t="s">
        <v>827</v>
      </c>
      <c r="B203" s="65">
        <v>575</v>
      </c>
      <c r="C203" s="78">
        <v>1</v>
      </c>
      <c r="D203" s="38" t="s">
        <v>1674</v>
      </c>
      <c r="E203" s="78"/>
      <c r="F203" s="42"/>
      <c r="G203" s="39"/>
      <c r="H203" s="39">
        <v>370</v>
      </c>
      <c r="I203" s="70">
        <v>42115</v>
      </c>
      <c r="J203" s="39">
        <v>342072</v>
      </c>
      <c r="K203" s="40">
        <v>899</v>
      </c>
      <c r="L203" s="39" t="s">
        <v>1675</v>
      </c>
      <c r="M203" s="57" t="s">
        <v>1877</v>
      </c>
      <c r="N203" s="61">
        <v>0.33329999999999999</v>
      </c>
      <c r="O203" s="177">
        <v>12</v>
      </c>
      <c r="P203" s="177">
        <f>8+12</f>
        <v>20</v>
      </c>
      <c r="Q203" s="38">
        <f t="shared" si="24"/>
        <v>24.969724999999997</v>
      </c>
      <c r="R203" s="187">
        <f t="shared" si="25"/>
        <v>299.63669999999996</v>
      </c>
      <c r="S203" s="184">
        <f t="shared" si="26"/>
        <v>499.39449999999994</v>
      </c>
      <c r="T203" s="184">
        <f t="shared" si="27"/>
        <v>799.0311999999999</v>
      </c>
      <c r="U203" s="184">
        <f t="shared" si="28"/>
        <v>99.968800000000101</v>
      </c>
    </row>
    <row r="204" spans="1:21">
      <c r="A204" s="78" t="s">
        <v>827</v>
      </c>
      <c r="B204" s="65">
        <v>576</v>
      </c>
      <c r="C204" s="78">
        <v>1</v>
      </c>
      <c r="D204" s="38" t="s">
        <v>1676</v>
      </c>
      <c r="E204" s="78"/>
      <c r="F204" s="42"/>
      <c r="G204" s="39"/>
      <c r="H204" s="39">
        <v>370</v>
      </c>
      <c r="I204" s="70">
        <v>42115</v>
      </c>
      <c r="J204" s="39">
        <v>163778</v>
      </c>
      <c r="K204" s="40">
        <v>770</v>
      </c>
      <c r="L204" s="39" t="s">
        <v>1677</v>
      </c>
      <c r="M204" s="57" t="s">
        <v>1877</v>
      </c>
      <c r="N204" s="61">
        <v>0.33329999999999999</v>
      </c>
      <c r="O204" s="177">
        <v>12</v>
      </c>
      <c r="P204" s="177">
        <v>20</v>
      </c>
      <c r="Q204" s="38">
        <f t="shared" si="24"/>
        <v>21.386749999999996</v>
      </c>
      <c r="R204" s="187">
        <f t="shared" si="25"/>
        <v>256.64099999999996</v>
      </c>
      <c r="S204" s="184">
        <f t="shared" si="26"/>
        <v>427.7349999999999</v>
      </c>
      <c r="T204" s="184">
        <f t="shared" si="27"/>
        <v>684.37599999999986</v>
      </c>
      <c r="U204" s="184">
        <f t="shared" si="28"/>
        <v>85.624000000000137</v>
      </c>
    </row>
    <row r="205" spans="1:21">
      <c r="A205" s="78" t="s">
        <v>827</v>
      </c>
      <c r="B205" s="65">
        <v>577</v>
      </c>
      <c r="C205" s="78">
        <v>1</v>
      </c>
      <c r="D205" s="38" t="s">
        <v>1252</v>
      </c>
      <c r="E205" s="78"/>
      <c r="F205" s="42" t="s">
        <v>968</v>
      </c>
      <c r="G205" s="39"/>
      <c r="H205" s="39">
        <v>374</v>
      </c>
      <c r="I205" s="70">
        <v>42117</v>
      </c>
      <c r="J205" s="39">
        <v>521</v>
      </c>
      <c r="K205" s="40">
        <v>522</v>
      </c>
      <c r="L205" s="39" t="s">
        <v>1678</v>
      </c>
      <c r="M205" s="57" t="s">
        <v>1877</v>
      </c>
      <c r="N205" s="61">
        <v>0.33329999999999999</v>
      </c>
      <c r="O205" s="177">
        <v>12</v>
      </c>
      <c r="P205" s="177">
        <v>20</v>
      </c>
      <c r="Q205" s="38">
        <f t="shared" si="24"/>
        <v>14.49855</v>
      </c>
      <c r="R205" s="187">
        <f t="shared" si="25"/>
        <v>173.98259999999999</v>
      </c>
      <c r="S205" s="184">
        <f t="shared" si="26"/>
        <v>289.971</v>
      </c>
      <c r="T205" s="184">
        <f t="shared" si="27"/>
        <v>463.95359999999999</v>
      </c>
      <c r="U205" s="184">
        <f t="shared" si="28"/>
        <v>58.046400000000006</v>
      </c>
    </row>
    <row r="206" spans="1:21">
      <c r="A206" s="78" t="s">
        <v>827</v>
      </c>
      <c r="B206" s="65">
        <v>578</v>
      </c>
      <c r="C206" s="78">
        <v>1</v>
      </c>
      <c r="D206" s="38" t="s">
        <v>1679</v>
      </c>
      <c r="E206" s="78"/>
      <c r="F206" s="42" t="s">
        <v>1307</v>
      </c>
      <c r="G206" s="39"/>
      <c r="H206" s="39">
        <v>377</v>
      </c>
      <c r="I206" s="70">
        <v>42117</v>
      </c>
      <c r="J206" s="39">
        <v>375</v>
      </c>
      <c r="K206" s="40">
        <v>5544.8</v>
      </c>
      <c r="L206" s="39" t="s">
        <v>1404</v>
      </c>
      <c r="M206" s="39" t="s">
        <v>1884</v>
      </c>
      <c r="N206" s="61">
        <v>0.1</v>
      </c>
      <c r="O206" s="177">
        <v>12</v>
      </c>
      <c r="P206" s="177">
        <v>20</v>
      </c>
      <c r="Q206" s="38">
        <f t="shared" si="24"/>
        <v>46.206666666666671</v>
      </c>
      <c r="R206" s="187">
        <f t="shared" si="25"/>
        <v>554.48</v>
      </c>
      <c r="S206" s="184">
        <f t="shared" si="26"/>
        <v>924.13333333333344</v>
      </c>
      <c r="T206" s="184">
        <f t="shared" si="27"/>
        <v>1478.6133333333335</v>
      </c>
      <c r="U206" s="184">
        <f t="shared" si="28"/>
        <v>4066.1866666666665</v>
      </c>
    </row>
    <row r="207" spans="1:21">
      <c r="A207" s="78" t="s">
        <v>827</v>
      </c>
      <c r="B207" s="65">
        <v>579</v>
      </c>
      <c r="C207" s="78">
        <v>4</v>
      </c>
      <c r="D207" s="38" t="s">
        <v>1680</v>
      </c>
      <c r="E207" s="78"/>
      <c r="F207" s="42" t="s">
        <v>908</v>
      </c>
      <c r="G207" s="39" t="s">
        <v>1681</v>
      </c>
      <c r="H207" s="39">
        <v>386</v>
      </c>
      <c r="I207" s="70">
        <v>42118</v>
      </c>
      <c r="J207" s="39">
        <v>28918</v>
      </c>
      <c r="K207" s="40">
        <v>15361.1</v>
      </c>
      <c r="L207" s="39" t="s">
        <v>1682</v>
      </c>
      <c r="M207" s="39" t="s">
        <v>1863</v>
      </c>
      <c r="N207" s="61">
        <v>0.1</v>
      </c>
      <c r="O207" s="177">
        <v>12</v>
      </c>
      <c r="P207" s="177">
        <v>20</v>
      </c>
      <c r="Q207" s="38">
        <f t="shared" si="24"/>
        <v>128.00916666666669</v>
      </c>
      <c r="R207" s="187">
        <f t="shared" si="25"/>
        <v>1536.1100000000001</v>
      </c>
      <c r="S207" s="184">
        <f t="shared" si="26"/>
        <v>2560.1833333333338</v>
      </c>
      <c r="T207" s="184">
        <f t="shared" si="27"/>
        <v>4096.293333333334</v>
      </c>
      <c r="U207" s="184">
        <f t="shared" si="28"/>
        <v>11264.806666666667</v>
      </c>
    </row>
    <row r="208" spans="1:21">
      <c r="A208" s="78" t="s">
        <v>827</v>
      </c>
      <c r="B208" s="65">
        <v>580</v>
      </c>
      <c r="C208" s="78">
        <v>1</v>
      </c>
      <c r="D208" s="38" t="s">
        <v>1683</v>
      </c>
      <c r="E208" s="78"/>
      <c r="F208" s="42"/>
      <c r="G208" s="39"/>
      <c r="H208" s="39">
        <v>387</v>
      </c>
      <c r="I208" s="70">
        <v>42118</v>
      </c>
      <c r="J208" s="39">
        <v>1411559</v>
      </c>
      <c r="K208" s="40">
        <v>1398.99</v>
      </c>
      <c r="L208" s="39" t="s">
        <v>1684</v>
      </c>
      <c r="M208" s="39" t="s">
        <v>1884</v>
      </c>
      <c r="N208" s="61">
        <v>0.1</v>
      </c>
      <c r="O208" s="177">
        <v>12</v>
      </c>
      <c r="P208" s="177">
        <v>20</v>
      </c>
      <c r="Q208" s="38">
        <f t="shared" si="24"/>
        <v>11.658250000000001</v>
      </c>
      <c r="R208" s="187">
        <f t="shared" si="25"/>
        <v>139.899</v>
      </c>
      <c r="S208" s="184">
        <f t="shared" si="26"/>
        <v>233.16500000000002</v>
      </c>
      <c r="T208" s="184">
        <f t="shared" si="27"/>
        <v>373.06400000000002</v>
      </c>
      <c r="U208" s="184">
        <f t="shared" si="28"/>
        <v>1025.9259999999999</v>
      </c>
    </row>
    <row r="209" spans="1:21">
      <c r="A209" s="78" t="s">
        <v>827</v>
      </c>
      <c r="B209" s="65">
        <v>581</v>
      </c>
      <c r="C209" s="78">
        <v>1</v>
      </c>
      <c r="D209" s="38" t="s">
        <v>1685</v>
      </c>
      <c r="E209" s="78"/>
      <c r="F209" s="42" t="s">
        <v>1280</v>
      </c>
      <c r="G209" s="39" t="s">
        <v>1686</v>
      </c>
      <c r="H209" s="39" t="s">
        <v>1687</v>
      </c>
      <c r="I209" s="39" t="s">
        <v>1688</v>
      </c>
      <c r="J209" s="39">
        <v>1407</v>
      </c>
      <c r="K209" s="40">
        <v>7366</v>
      </c>
      <c r="L209" s="39" t="s">
        <v>1614</v>
      </c>
      <c r="M209" s="39" t="s">
        <v>1863</v>
      </c>
      <c r="N209" s="61">
        <v>0.1</v>
      </c>
      <c r="O209" s="177">
        <v>12</v>
      </c>
      <c r="P209" s="177">
        <v>20</v>
      </c>
      <c r="Q209" s="38">
        <f t="shared" si="24"/>
        <v>61.383333333333333</v>
      </c>
      <c r="R209" s="187">
        <f t="shared" si="25"/>
        <v>736.6</v>
      </c>
      <c r="S209" s="184">
        <f t="shared" si="26"/>
        <v>1227.6666666666667</v>
      </c>
      <c r="T209" s="184">
        <f t="shared" si="27"/>
        <v>1964.2666666666669</v>
      </c>
      <c r="U209" s="184">
        <f t="shared" si="28"/>
        <v>5401.7333333333336</v>
      </c>
    </row>
    <row r="210" spans="1:21">
      <c r="A210" s="78" t="s">
        <v>827</v>
      </c>
      <c r="B210" s="65">
        <v>582</v>
      </c>
      <c r="C210" s="78">
        <v>2</v>
      </c>
      <c r="D210" s="38" t="s">
        <v>1689</v>
      </c>
      <c r="E210" s="78"/>
      <c r="F210" s="42" t="s">
        <v>1690</v>
      </c>
      <c r="G210" s="39" t="s">
        <v>1691</v>
      </c>
      <c r="H210" s="39" t="s">
        <v>1692</v>
      </c>
      <c r="I210" s="70">
        <v>42131</v>
      </c>
      <c r="J210" s="39" t="s">
        <v>1693</v>
      </c>
      <c r="K210" s="40">
        <v>3361.68</v>
      </c>
      <c r="L210" s="39" t="s">
        <v>358</v>
      </c>
      <c r="M210" s="39" t="s">
        <v>1863</v>
      </c>
      <c r="N210" s="61">
        <v>0.1</v>
      </c>
      <c r="O210" s="177">
        <v>12</v>
      </c>
      <c r="P210" s="177">
        <v>19</v>
      </c>
      <c r="Q210" s="38">
        <f t="shared" si="24"/>
        <v>28.013999999999999</v>
      </c>
      <c r="R210" s="187">
        <f t="shared" si="25"/>
        <v>336.16800000000001</v>
      </c>
      <c r="S210" s="184">
        <f t="shared" si="26"/>
        <v>532.26599999999996</v>
      </c>
      <c r="T210" s="184">
        <f t="shared" si="27"/>
        <v>868.43399999999997</v>
      </c>
      <c r="U210" s="184">
        <f t="shared" si="28"/>
        <v>2493.2460000000001</v>
      </c>
    </row>
    <row r="211" spans="1:21">
      <c r="A211" s="78" t="s">
        <v>827</v>
      </c>
      <c r="B211" s="65">
        <v>583</v>
      </c>
      <c r="C211" s="78">
        <v>1</v>
      </c>
      <c r="D211" s="38" t="s">
        <v>1694</v>
      </c>
      <c r="E211" s="78"/>
      <c r="F211" s="42" t="s">
        <v>1307</v>
      </c>
      <c r="G211" s="39" t="s">
        <v>1695</v>
      </c>
      <c r="H211" s="39" t="s">
        <v>1696</v>
      </c>
      <c r="I211" s="70">
        <v>42081</v>
      </c>
      <c r="J211" s="39">
        <v>390</v>
      </c>
      <c r="K211" s="40">
        <v>5544.8</v>
      </c>
      <c r="L211" s="39" t="s">
        <v>1404</v>
      </c>
      <c r="M211" s="39" t="s">
        <v>1884</v>
      </c>
      <c r="N211" s="61">
        <v>0.1</v>
      </c>
      <c r="O211" s="177">
        <v>12</v>
      </c>
      <c r="P211" s="177">
        <f>9+12</f>
        <v>21</v>
      </c>
      <c r="Q211" s="38">
        <f t="shared" si="24"/>
        <v>46.206666666666671</v>
      </c>
      <c r="R211" s="187">
        <f t="shared" si="25"/>
        <v>554.48</v>
      </c>
      <c r="S211" s="184">
        <f t="shared" si="26"/>
        <v>970.34</v>
      </c>
      <c r="T211" s="184">
        <f t="shared" si="27"/>
        <v>1524.8200000000002</v>
      </c>
      <c r="U211" s="184">
        <f t="shared" si="28"/>
        <v>4019.98</v>
      </c>
    </row>
    <row r="212" spans="1:21">
      <c r="A212" s="78" t="s">
        <v>827</v>
      </c>
      <c r="B212" s="65">
        <v>584</v>
      </c>
      <c r="C212" s="78">
        <v>1</v>
      </c>
      <c r="D212" s="38" t="s">
        <v>1697</v>
      </c>
      <c r="E212" s="78"/>
      <c r="F212" s="42" t="s">
        <v>1698</v>
      </c>
      <c r="G212" s="39" t="s">
        <v>1699</v>
      </c>
      <c r="H212" s="39" t="s">
        <v>1700</v>
      </c>
      <c r="I212" s="70">
        <v>42171</v>
      </c>
      <c r="J212" s="39">
        <v>628</v>
      </c>
      <c r="K212" s="40">
        <v>1680.84</v>
      </c>
      <c r="L212" s="39" t="s">
        <v>358</v>
      </c>
      <c r="M212" s="39" t="s">
        <v>1863</v>
      </c>
      <c r="N212" s="61">
        <v>0.1</v>
      </c>
      <c r="O212" s="177">
        <v>12</v>
      </c>
      <c r="P212" s="177">
        <f>6+12</f>
        <v>18</v>
      </c>
      <c r="Q212" s="38">
        <f t="shared" si="24"/>
        <v>14.007</v>
      </c>
      <c r="R212" s="187">
        <f t="shared" si="25"/>
        <v>168.084</v>
      </c>
      <c r="S212" s="184">
        <f t="shared" si="26"/>
        <v>252.126</v>
      </c>
      <c r="T212" s="184">
        <f t="shared" si="27"/>
        <v>420.21000000000004</v>
      </c>
      <c r="U212" s="184">
        <f t="shared" si="28"/>
        <v>1260.6299999999999</v>
      </c>
    </row>
    <row r="213" spans="1:21">
      <c r="A213" s="78" t="s">
        <v>827</v>
      </c>
      <c r="B213" s="65">
        <v>585</v>
      </c>
      <c r="C213" s="78">
        <v>1</v>
      </c>
      <c r="D213" s="38" t="s">
        <v>1701</v>
      </c>
      <c r="E213" s="78"/>
      <c r="F213" s="42" t="s">
        <v>1702</v>
      </c>
      <c r="G213" s="39" t="s">
        <v>1703</v>
      </c>
      <c r="H213" s="39">
        <v>487</v>
      </c>
      <c r="I213" s="70">
        <v>42200</v>
      </c>
      <c r="J213" s="39">
        <v>662</v>
      </c>
      <c r="K213" s="40">
        <v>1612.4</v>
      </c>
      <c r="L213" s="39" t="s">
        <v>358</v>
      </c>
      <c r="M213" s="39" t="s">
        <v>1863</v>
      </c>
      <c r="N213" s="61">
        <v>0.1</v>
      </c>
      <c r="O213" s="177">
        <v>12</v>
      </c>
      <c r="P213" s="177">
        <v>17</v>
      </c>
      <c r="Q213" s="38">
        <f t="shared" si="24"/>
        <v>13.436666666666667</v>
      </c>
      <c r="R213" s="187">
        <f t="shared" si="25"/>
        <v>161.24</v>
      </c>
      <c r="S213" s="184">
        <f t="shared" si="26"/>
        <v>228.42333333333335</v>
      </c>
      <c r="T213" s="184">
        <f t="shared" si="27"/>
        <v>389.66333333333336</v>
      </c>
      <c r="U213" s="184">
        <f t="shared" si="28"/>
        <v>1222.7366666666667</v>
      </c>
    </row>
    <row r="214" spans="1:21">
      <c r="A214" s="78" t="s">
        <v>827</v>
      </c>
      <c r="B214" s="65">
        <v>586</v>
      </c>
      <c r="C214" s="78">
        <v>1</v>
      </c>
      <c r="D214" s="38" t="s">
        <v>1704</v>
      </c>
      <c r="E214" s="78"/>
      <c r="F214" s="42" t="s">
        <v>1705</v>
      </c>
      <c r="G214" s="39" t="s">
        <v>1706</v>
      </c>
      <c r="H214" s="39" t="s">
        <v>1660</v>
      </c>
      <c r="I214" s="70">
        <v>42208</v>
      </c>
      <c r="J214" s="39">
        <v>1825</v>
      </c>
      <c r="K214" s="40">
        <v>3074</v>
      </c>
      <c r="L214" s="39" t="s">
        <v>1707</v>
      </c>
      <c r="M214" s="39" t="s">
        <v>1876</v>
      </c>
      <c r="N214" s="61">
        <v>0.1</v>
      </c>
      <c r="O214" s="177">
        <v>12</v>
      </c>
      <c r="P214" s="177">
        <v>17</v>
      </c>
      <c r="Q214" s="38">
        <f t="shared" si="24"/>
        <v>25.616666666666671</v>
      </c>
      <c r="R214" s="187">
        <f t="shared" si="25"/>
        <v>307.40000000000003</v>
      </c>
      <c r="S214" s="184">
        <f t="shared" si="26"/>
        <v>435.48333333333341</v>
      </c>
      <c r="T214" s="184">
        <f t="shared" si="27"/>
        <v>742.88333333333344</v>
      </c>
      <c r="U214" s="184">
        <f t="shared" si="28"/>
        <v>2331.1166666666668</v>
      </c>
    </row>
    <row r="215" spans="1:21">
      <c r="A215" s="78" t="s">
        <v>827</v>
      </c>
      <c r="B215" s="65">
        <v>587</v>
      </c>
      <c r="C215" s="78">
        <v>1</v>
      </c>
      <c r="D215" s="38" t="s">
        <v>1708</v>
      </c>
      <c r="E215" s="78"/>
      <c r="F215" s="42" t="s">
        <v>1616</v>
      </c>
      <c r="G215" s="39"/>
      <c r="H215" s="39">
        <v>534</v>
      </c>
      <c r="I215" s="70">
        <v>42228</v>
      </c>
      <c r="J215" s="39" t="s">
        <v>1709</v>
      </c>
      <c r="K215" s="40">
        <v>227.96</v>
      </c>
      <c r="L215" s="39" t="s">
        <v>1710</v>
      </c>
      <c r="M215" s="39" t="s">
        <v>1863</v>
      </c>
      <c r="N215" s="61">
        <v>0.1</v>
      </c>
      <c r="O215" s="177">
        <v>12</v>
      </c>
      <c r="P215" s="177">
        <v>16</v>
      </c>
      <c r="Q215" s="38">
        <f t="shared" si="24"/>
        <v>1.8996666666666668</v>
      </c>
      <c r="R215" s="187">
        <f t="shared" si="25"/>
        <v>22.796000000000003</v>
      </c>
      <c r="S215" s="184">
        <f t="shared" si="26"/>
        <v>30.394666666666669</v>
      </c>
      <c r="T215" s="184">
        <f t="shared" si="27"/>
        <v>53.190666666666672</v>
      </c>
      <c r="U215" s="184">
        <f t="shared" si="28"/>
        <v>174.76933333333335</v>
      </c>
    </row>
    <row r="216" spans="1:21">
      <c r="A216" s="78" t="s">
        <v>827</v>
      </c>
      <c r="B216" s="65">
        <v>588</v>
      </c>
      <c r="C216" s="78">
        <v>1</v>
      </c>
      <c r="D216" s="38" t="s">
        <v>1711</v>
      </c>
      <c r="E216" s="78"/>
      <c r="F216" s="42" t="s">
        <v>1712</v>
      </c>
      <c r="G216" s="39"/>
      <c r="H216" s="39">
        <v>252</v>
      </c>
      <c r="I216" s="70">
        <v>42004</v>
      </c>
      <c r="J216" s="39" t="s">
        <v>1713</v>
      </c>
      <c r="K216" s="40">
        <v>65</v>
      </c>
      <c r="L216" s="39" t="s">
        <v>1714</v>
      </c>
      <c r="M216" s="39" t="s">
        <v>1876</v>
      </c>
      <c r="N216" s="61">
        <v>0.1</v>
      </c>
      <c r="O216" s="177">
        <v>12</v>
      </c>
      <c r="P216" s="177">
        <f>12+12</f>
        <v>24</v>
      </c>
      <c r="Q216" s="38">
        <f t="shared" si="24"/>
        <v>0.54166666666666663</v>
      </c>
      <c r="R216" s="187">
        <f t="shared" si="25"/>
        <v>6.5</v>
      </c>
      <c r="S216" s="184">
        <f t="shared" si="26"/>
        <v>13</v>
      </c>
      <c r="T216" s="184">
        <f t="shared" si="27"/>
        <v>19.5</v>
      </c>
      <c r="U216" s="184">
        <f t="shared" si="28"/>
        <v>45.5</v>
      </c>
    </row>
    <row r="217" spans="1:21">
      <c r="A217" s="78" t="s">
        <v>827</v>
      </c>
      <c r="B217" s="65">
        <v>589</v>
      </c>
      <c r="C217" s="78">
        <v>1</v>
      </c>
      <c r="D217" s="38" t="s">
        <v>1711</v>
      </c>
      <c r="E217" s="78"/>
      <c r="F217" s="42" t="s">
        <v>1715</v>
      </c>
      <c r="G217" s="39"/>
      <c r="H217" s="39">
        <v>252</v>
      </c>
      <c r="I217" s="70">
        <v>42004</v>
      </c>
      <c r="J217" s="39" t="s">
        <v>1713</v>
      </c>
      <c r="K217" s="40">
        <v>65</v>
      </c>
      <c r="L217" s="39" t="s">
        <v>1714</v>
      </c>
      <c r="M217" s="39" t="s">
        <v>1876</v>
      </c>
      <c r="N217" s="61">
        <v>0.1</v>
      </c>
      <c r="O217" s="177">
        <v>12</v>
      </c>
      <c r="P217" s="177">
        <v>24</v>
      </c>
      <c r="Q217" s="38">
        <f t="shared" si="24"/>
        <v>0.54166666666666663</v>
      </c>
      <c r="R217" s="187">
        <f t="shared" si="25"/>
        <v>6.5</v>
      </c>
      <c r="S217" s="184">
        <f t="shared" si="26"/>
        <v>13</v>
      </c>
      <c r="T217" s="184">
        <f t="shared" si="27"/>
        <v>19.5</v>
      </c>
      <c r="U217" s="184">
        <f t="shared" si="28"/>
        <v>45.5</v>
      </c>
    </row>
    <row r="218" spans="1:21">
      <c r="A218" s="78" t="s">
        <v>827</v>
      </c>
      <c r="B218" s="65">
        <v>590</v>
      </c>
      <c r="C218" s="78">
        <v>1</v>
      </c>
      <c r="D218" s="38" t="s">
        <v>1711</v>
      </c>
      <c r="E218" s="78"/>
      <c r="F218" s="42" t="s">
        <v>1716</v>
      </c>
      <c r="G218" s="39"/>
      <c r="H218" s="39">
        <v>252</v>
      </c>
      <c r="I218" s="70">
        <v>42004</v>
      </c>
      <c r="J218" s="39" t="s">
        <v>1713</v>
      </c>
      <c r="K218" s="40">
        <v>65</v>
      </c>
      <c r="L218" s="39" t="s">
        <v>1714</v>
      </c>
      <c r="M218" s="39" t="s">
        <v>1876</v>
      </c>
      <c r="N218" s="61">
        <v>0.1</v>
      </c>
      <c r="O218" s="177">
        <v>12</v>
      </c>
      <c r="P218" s="177">
        <v>24</v>
      </c>
      <c r="Q218" s="38">
        <f t="shared" si="24"/>
        <v>0.54166666666666663</v>
      </c>
      <c r="R218" s="187">
        <f t="shared" si="25"/>
        <v>6.5</v>
      </c>
      <c r="S218" s="184">
        <f t="shared" si="26"/>
        <v>13</v>
      </c>
      <c r="T218" s="184">
        <f t="shared" si="27"/>
        <v>19.5</v>
      </c>
      <c r="U218" s="184">
        <f t="shared" si="28"/>
        <v>45.5</v>
      </c>
    </row>
    <row r="219" spans="1:21">
      <c r="A219" s="78" t="s">
        <v>827</v>
      </c>
      <c r="B219" s="65">
        <v>591</v>
      </c>
      <c r="C219" s="78">
        <v>1</v>
      </c>
      <c r="D219" s="38" t="s">
        <v>1717</v>
      </c>
      <c r="E219" s="78"/>
      <c r="F219" s="42" t="s">
        <v>1403</v>
      </c>
      <c r="G219" s="39">
        <v>11060600</v>
      </c>
      <c r="H219" s="39">
        <v>253</v>
      </c>
      <c r="I219" s="70">
        <v>42013</v>
      </c>
      <c r="J219" s="39">
        <v>754</v>
      </c>
      <c r="K219" s="40">
        <v>342.2</v>
      </c>
      <c r="L219" s="39" t="s">
        <v>1665</v>
      </c>
      <c r="M219" s="39" t="s">
        <v>1863</v>
      </c>
      <c r="N219" s="61">
        <v>0.1</v>
      </c>
      <c r="O219" s="177">
        <v>12</v>
      </c>
      <c r="P219" s="177">
        <f>11+12</f>
        <v>23</v>
      </c>
      <c r="Q219" s="38">
        <f t="shared" si="24"/>
        <v>2.8516666666666666</v>
      </c>
      <c r="R219" s="187">
        <f t="shared" si="25"/>
        <v>34.22</v>
      </c>
      <c r="S219" s="184">
        <f t="shared" si="26"/>
        <v>65.588333333333338</v>
      </c>
      <c r="T219" s="184">
        <f t="shared" si="27"/>
        <v>99.808333333333337</v>
      </c>
      <c r="U219" s="184">
        <f t="shared" si="28"/>
        <v>242.39166666666665</v>
      </c>
    </row>
    <row r="220" spans="1:21">
      <c r="A220" s="78" t="s">
        <v>827</v>
      </c>
      <c r="B220" s="65">
        <v>592</v>
      </c>
      <c r="C220" s="78">
        <v>1</v>
      </c>
      <c r="D220" s="38" t="s">
        <v>1717</v>
      </c>
      <c r="E220" s="78"/>
      <c r="F220" s="42" t="s">
        <v>1403</v>
      </c>
      <c r="G220" s="39">
        <v>11060600</v>
      </c>
      <c r="H220" s="39">
        <v>253</v>
      </c>
      <c r="I220" s="70">
        <v>42013</v>
      </c>
      <c r="J220" s="39">
        <v>754</v>
      </c>
      <c r="K220" s="40">
        <v>342.2</v>
      </c>
      <c r="L220" s="39" t="s">
        <v>1665</v>
      </c>
      <c r="M220" s="39" t="s">
        <v>1863</v>
      </c>
      <c r="N220" s="61">
        <v>0.1</v>
      </c>
      <c r="O220" s="177">
        <v>12</v>
      </c>
      <c r="P220" s="177">
        <v>23</v>
      </c>
      <c r="Q220" s="38">
        <f t="shared" si="24"/>
        <v>2.8516666666666666</v>
      </c>
      <c r="R220" s="187">
        <f t="shared" si="25"/>
        <v>34.22</v>
      </c>
      <c r="S220" s="184">
        <f t="shared" si="26"/>
        <v>65.588333333333338</v>
      </c>
      <c r="T220" s="184">
        <f t="shared" si="27"/>
        <v>99.808333333333337</v>
      </c>
      <c r="U220" s="184">
        <f t="shared" si="28"/>
        <v>242.39166666666665</v>
      </c>
    </row>
    <row r="221" spans="1:21">
      <c r="A221" s="78" t="s">
        <v>827</v>
      </c>
      <c r="B221" s="65">
        <v>593</v>
      </c>
      <c r="C221" s="78">
        <v>1</v>
      </c>
      <c r="D221" s="38" t="s">
        <v>1718</v>
      </c>
      <c r="E221" s="78"/>
      <c r="F221" s="42" t="s">
        <v>1719</v>
      </c>
      <c r="G221" s="39"/>
      <c r="H221" s="39">
        <v>310</v>
      </c>
      <c r="I221" s="70">
        <v>42053</v>
      </c>
      <c r="J221" s="39">
        <v>187</v>
      </c>
      <c r="K221" s="40">
        <v>3596</v>
      </c>
      <c r="L221" s="39" t="s">
        <v>1668</v>
      </c>
      <c r="M221" s="39" t="s">
        <v>1876</v>
      </c>
      <c r="N221" s="61">
        <v>0.1</v>
      </c>
      <c r="O221" s="177">
        <v>12</v>
      </c>
      <c r="P221" s="177">
        <v>22</v>
      </c>
      <c r="Q221" s="38">
        <f t="shared" si="24"/>
        <v>29.966666666666669</v>
      </c>
      <c r="R221" s="187">
        <f t="shared" si="25"/>
        <v>359.6</v>
      </c>
      <c r="S221" s="184">
        <f t="shared" si="26"/>
        <v>659.26666666666665</v>
      </c>
      <c r="T221" s="184">
        <f t="shared" si="27"/>
        <v>1018.8666666666667</v>
      </c>
      <c r="U221" s="184">
        <f t="shared" si="28"/>
        <v>2577.1333333333332</v>
      </c>
    </row>
    <row r="222" spans="1:21">
      <c r="A222" s="78" t="s">
        <v>827</v>
      </c>
      <c r="B222" s="65">
        <v>594</v>
      </c>
      <c r="C222" s="78">
        <v>1</v>
      </c>
      <c r="D222" s="38" t="s">
        <v>1720</v>
      </c>
      <c r="E222" s="78"/>
      <c r="F222" s="42" t="s">
        <v>1307</v>
      </c>
      <c r="G222" s="39"/>
      <c r="H222" s="39">
        <v>377</v>
      </c>
      <c r="I222" s="70">
        <v>42117</v>
      </c>
      <c r="J222" s="39">
        <v>375</v>
      </c>
      <c r="K222" s="40">
        <v>5544.8</v>
      </c>
      <c r="L222" s="39" t="s">
        <v>1404</v>
      </c>
      <c r="M222" s="39" t="s">
        <v>1884</v>
      </c>
      <c r="N222" s="61">
        <v>0.1</v>
      </c>
      <c r="O222" s="177">
        <v>12</v>
      </c>
      <c r="P222" s="177">
        <f>8+12</f>
        <v>20</v>
      </c>
      <c r="Q222" s="38">
        <f t="shared" si="24"/>
        <v>46.206666666666671</v>
      </c>
      <c r="R222" s="187">
        <f t="shared" si="25"/>
        <v>554.48</v>
      </c>
      <c r="S222" s="184">
        <f t="shared" si="26"/>
        <v>924.13333333333344</v>
      </c>
      <c r="T222" s="184">
        <f t="shared" si="27"/>
        <v>1478.6133333333335</v>
      </c>
      <c r="U222" s="184">
        <f t="shared" si="28"/>
        <v>4066.1866666666665</v>
      </c>
    </row>
    <row r="223" spans="1:21">
      <c r="A223" s="78" t="s">
        <v>827</v>
      </c>
      <c r="B223" s="65">
        <v>595</v>
      </c>
      <c r="C223" s="78">
        <v>1</v>
      </c>
      <c r="D223" s="38" t="s">
        <v>1721</v>
      </c>
      <c r="E223" s="78"/>
      <c r="F223" s="42" t="s">
        <v>1307</v>
      </c>
      <c r="G223" s="39"/>
      <c r="H223" s="39">
        <v>377</v>
      </c>
      <c r="I223" s="70">
        <v>42117</v>
      </c>
      <c r="J223" s="39">
        <v>375</v>
      </c>
      <c r="K223" s="40">
        <v>5544.8</v>
      </c>
      <c r="L223" s="39" t="s">
        <v>1404</v>
      </c>
      <c r="M223" s="39" t="s">
        <v>1884</v>
      </c>
      <c r="N223" s="61">
        <v>0.1</v>
      </c>
      <c r="O223" s="177">
        <v>12</v>
      </c>
      <c r="P223" s="177">
        <v>20</v>
      </c>
      <c r="Q223" s="38">
        <f t="shared" si="24"/>
        <v>46.206666666666671</v>
      </c>
      <c r="R223" s="187">
        <f t="shared" si="25"/>
        <v>554.48</v>
      </c>
      <c r="S223" s="184">
        <f t="shared" si="26"/>
        <v>924.13333333333344</v>
      </c>
      <c r="T223" s="184">
        <f t="shared" si="27"/>
        <v>1478.6133333333335</v>
      </c>
      <c r="U223" s="184">
        <f t="shared" si="28"/>
        <v>4066.1866666666665</v>
      </c>
    </row>
    <row r="224" spans="1:21">
      <c r="A224" s="78" t="s">
        <v>827</v>
      </c>
      <c r="B224" s="65">
        <v>596</v>
      </c>
      <c r="C224" s="78">
        <v>1</v>
      </c>
      <c r="D224" s="38" t="s">
        <v>1722</v>
      </c>
      <c r="E224" s="78"/>
      <c r="F224" s="42" t="s">
        <v>1403</v>
      </c>
      <c r="G224" s="39"/>
      <c r="H224" s="39">
        <v>526</v>
      </c>
      <c r="I224" s="70">
        <v>42229</v>
      </c>
      <c r="J224" s="39" t="s">
        <v>1723</v>
      </c>
      <c r="K224" s="40">
        <v>812</v>
      </c>
      <c r="L224" s="39" t="s">
        <v>1724</v>
      </c>
      <c r="M224" s="39" t="s">
        <v>1863</v>
      </c>
      <c r="N224" s="61">
        <v>0.1</v>
      </c>
      <c r="O224" s="177">
        <v>12</v>
      </c>
      <c r="P224" s="177">
        <f>4+12</f>
        <v>16</v>
      </c>
      <c r="Q224" s="38">
        <f t="shared" si="24"/>
        <v>6.7666666666666666</v>
      </c>
      <c r="R224" s="187">
        <f t="shared" si="25"/>
        <v>81.2</v>
      </c>
      <c r="S224" s="184">
        <f t="shared" si="26"/>
        <v>108.26666666666667</v>
      </c>
      <c r="T224" s="184">
        <f t="shared" si="27"/>
        <v>189.46666666666667</v>
      </c>
      <c r="U224" s="184">
        <f t="shared" si="28"/>
        <v>622.5333333333333</v>
      </c>
    </row>
    <row r="225" spans="1:21">
      <c r="A225" s="78" t="s">
        <v>827</v>
      </c>
      <c r="B225" s="65">
        <v>597</v>
      </c>
      <c r="C225" s="78">
        <v>1</v>
      </c>
      <c r="D225" s="38" t="s">
        <v>1725</v>
      </c>
      <c r="E225" s="78"/>
      <c r="F225" s="42" t="s">
        <v>1716</v>
      </c>
      <c r="G225" s="39" t="s">
        <v>1726</v>
      </c>
      <c r="H225" s="39" t="s">
        <v>1727</v>
      </c>
      <c r="I225" s="70">
        <v>42086</v>
      </c>
      <c r="J225" s="39">
        <v>1378</v>
      </c>
      <c r="K225" s="40">
        <v>1632.82</v>
      </c>
      <c r="L225" s="39" t="s">
        <v>1614</v>
      </c>
      <c r="M225" s="39" t="s">
        <v>1863</v>
      </c>
      <c r="N225" s="61">
        <v>0.1</v>
      </c>
      <c r="O225" s="177">
        <v>12</v>
      </c>
      <c r="P225" s="177">
        <f>9+12</f>
        <v>21</v>
      </c>
      <c r="Q225" s="38">
        <f t="shared" si="24"/>
        <v>13.606833333333334</v>
      </c>
      <c r="R225" s="187">
        <f t="shared" si="25"/>
        <v>163.28200000000001</v>
      </c>
      <c r="S225" s="184">
        <f t="shared" si="26"/>
        <v>285.74350000000004</v>
      </c>
      <c r="T225" s="184">
        <f t="shared" si="27"/>
        <v>449.02550000000008</v>
      </c>
      <c r="U225" s="184">
        <f t="shared" si="28"/>
        <v>1183.7945</v>
      </c>
    </row>
    <row r="226" spans="1:21">
      <c r="A226" s="78" t="s">
        <v>827</v>
      </c>
      <c r="B226" s="65">
        <v>598</v>
      </c>
      <c r="C226" s="78">
        <v>1</v>
      </c>
      <c r="D226" s="38" t="s">
        <v>1728</v>
      </c>
      <c r="E226" s="78"/>
      <c r="F226" s="42" t="s">
        <v>1307</v>
      </c>
      <c r="G226" s="39" t="s">
        <v>1695</v>
      </c>
      <c r="H226" s="39" t="s">
        <v>1696</v>
      </c>
      <c r="I226" s="70">
        <v>42081</v>
      </c>
      <c r="J226" s="39">
        <v>390</v>
      </c>
      <c r="K226" s="40">
        <v>5544.8</v>
      </c>
      <c r="L226" s="39" t="s">
        <v>1404</v>
      </c>
      <c r="M226" s="39" t="s">
        <v>1884</v>
      </c>
      <c r="N226" s="61">
        <v>0.1</v>
      </c>
      <c r="O226" s="177">
        <v>12</v>
      </c>
      <c r="P226" s="177">
        <v>21</v>
      </c>
      <c r="Q226" s="38">
        <f t="shared" si="24"/>
        <v>46.206666666666671</v>
      </c>
      <c r="R226" s="187">
        <f t="shared" si="25"/>
        <v>554.48</v>
      </c>
      <c r="S226" s="184">
        <f t="shared" si="26"/>
        <v>970.34</v>
      </c>
      <c r="T226" s="184">
        <f t="shared" si="27"/>
        <v>1524.8200000000002</v>
      </c>
      <c r="U226" s="184">
        <f t="shared" si="28"/>
        <v>4019.98</v>
      </c>
    </row>
    <row r="227" spans="1:21">
      <c r="A227" s="78" t="s">
        <v>827</v>
      </c>
      <c r="B227" s="65">
        <v>599</v>
      </c>
      <c r="C227" s="78">
        <v>1</v>
      </c>
      <c r="D227" s="38" t="s">
        <v>1697</v>
      </c>
      <c r="E227" s="78"/>
      <c r="F227" s="42" t="s">
        <v>1729</v>
      </c>
      <c r="G227" s="39" t="s">
        <v>1699</v>
      </c>
      <c r="H227" s="39" t="s">
        <v>1700</v>
      </c>
      <c r="I227" s="70">
        <v>42171</v>
      </c>
      <c r="J227" s="39">
        <v>628</v>
      </c>
      <c r="K227" s="40">
        <v>1680.84</v>
      </c>
      <c r="L227" s="39" t="s">
        <v>358</v>
      </c>
      <c r="M227" s="39" t="s">
        <v>1863</v>
      </c>
      <c r="N227" s="61">
        <v>0.1</v>
      </c>
      <c r="O227" s="177">
        <v>12</v>
      </c>
      <c r="P227" s="177">
        <f>6+12</f>
        <v>18</v>
      </c>
      <c r="Q227" s="38">
        <f t="shared" si="24"/>
        <v>14.007</v>
      </c>
      <c r="R227" s="187">
        <f t="shared" si="25"/>
        <v>168.084</v>
      </c>
      <c r="S227" s="184">
        <f t="shared" si="26"/>
        <v>252.126</v>
      </c>
      <c r="T227" s="184">
        <f t="shared" si="27"/>
        <v>420.21000000000004</v>
      </c>
      <c r="U227" s="184">
        <f t="shared" si="28"/>
        <v>1260.6299999999999</v>
      </c>
    </row>
    <row r="228" spans="1:21">
      <c r="A228" s="78" t="s">
        <v>827</v>
      </c>
      <c r="B228" s="65">
        <v>600</v>
      </c>
      <c r="C228" s="78">
        <v>1</v>
      </c>
      <c r="D228" s="38" t="s">
        <v>1730</v>
      </c>
      <c r="E228" s="78"/>
      <c r="F228" s="42" t="s">
        <v>1716</v>
      </c>
      <c r="G228" s="39"/>
      <c r="H228" s="39"/>
      <c r="I228" s="70">
        <v>42243</v>
      </c>
      <c r="J228" s="39">
        <v>29</v>
      </c>
      <c r="K228" s="40">
        <v>2436</v>
      </c>
      <c r="L228" s="39" t="s">
        <v>1342</v>
      </c>
      <c r="M228" s="39" t="s">
        <v>1884</v>
      </c>
      <c r="N228" s="61">
        <v>0.1</v>
      </c>
      <c r="O228" s="177">
        <v>12</v>
      </c>
      <c r="P228" s="177">
        <f>4+12</f>
        <v>16</v>
      </c>
      <c r="Q228" s="38">
        <f t="shared" si="24"/>
        <v>20.3</v>
      </c>
      <c r="R228" s="187">
        <f t="shared" si="25"/>
        <v>243.60000000000002</v>
      </c>
      <c r="S228" s="184">
        <f t="shared" si="26"/>
        <v>324.8</v>
      </c>
      <c r="T228" s="184">
        <f t="shared" si="27"/>
        <v>568.40000000000009</v>
      </c>
      <c r="U228" s="184">
        <f t="shared" si="28"/>
        <v>1867.6</v>
      </c>
    </row>
    <row r="229" spans="1:21">
      <c r="A229" s="78" t="s">
        <v>827</v>
      </c>
      <c r="B229" s="65">
        <v>601</v>
      </c>
      <c r="C229" s="78">
        <v>1</v>
      </c>
      <c r="D229" s="38" t="s">
        <v>1731</v>
      </c>
      <c r="E229" s="78"/>
      <c r="F229" s="42" t="s">
        <v>1716</v>
      </c>
      <c r="G229" s="39"/>
      <c r="H229" s="39"/>
      <c r="I229" s="70">
        <v>42261</v>
      </c>
      <c r="J229" s="39">
        <v>1860</v>
      </c>
      <c r="K229" s="40">
        <v>557.96</v>
      </c>
      <c r="L229" s="39" t="s">
        <v>1614</v>
      </c>
      <c r="M229" s="39" t="s">
        <v>1877</v>
      </c>
      <c r="N229" s="61">
        <v>0.33329999999999999</v>
      </c>
      <c r="O229" s="177">
        <v>12</v>
      </c>
      <c r="P229" s="177">
        <v>15</v>
      </c>
      <c r="Q229" s="38">
        <f t="shared" si="24"/>
        <v>15.497339000000002</v>
      </c>
      <c r="R229" s="187">
        <f t="shared" si="25"/>
        <v>185.96806800000002</v>
      </c>
      <c r="S229" s="184">
        <f t="shared" si="26"/>
        <v>232.46008500000002</v>
      </c>
      <c r="T229" s="184">
        <f t="shared" si="27"/>
        <v>418.42815300000007</v>
      </c>
      <c r="U229" s="184">
        <f t="shared" si="28"/>
        <v>139.53184699999997</v>
      </c>
    </row>
    <row r="230" spans="1:21">
      <c r="A230" s="78" t="s">
        <v>827</v>
      </c>
      <c r="B230" s="65">
        <v>602</v>
      </c>
      <c r="C230" s="78">
        <v>1</v>
      </c>
      <c r="D230" s="38" t="s">
        <v>1732</v>
      </c>
      <c r="E230" s="78"/>
      <c r="F230" s="42" t="s">
        <v>855</v>
      </c>
      <c r="G230" s="39"/>
      <c r="H230" s="39"/>
      <c r="I230" s="70">
        <v>42261</v>
      </c>
      <c r="J230" s="39">
        <v>1860</v>
      </c>
      <c r="K230" s="40">
        <v>1969.68</v>
      </c>
      <c r="L230" s="39" t="s">
        <v>1614</v>
      </c>
      <c r="M230" s="39" t="s">
        <v>1877</v>
      </c>
      <c r="N230" s="61">
        <v>0.33329999999999999</v>
      </c>
      <c r="O230" s="177">
        <v>12</v>
      </c>
      <c r="P230" s="177">
        <v>15</v>
      </c>
      <c r="Q230" s="38">
        <f t="shared" si="24"/>
        <v>54.707861999999999</v>
      </c>
      <c r="R230" s="187">
        <f t="shared" si="25"/>
        <v>656.49434399999996</v>
      </c>
      <c r="S230" s="184">
        <f t="shared" si="26"/>
        <v>820.61793</v>
      </c>
      <c r="T230" s="184">
        <f t="shared" si="27"/>
        <v>1477.1122740000001</v>
      </c>
      <c r="U230" s="184">
        <f t="shared" si="28"/>
        <v>492.56772599999999</v>
      </c>
    </row>
    <row r="231" spans="1:21">
      <c r="A231" s="78" t="s">
        <v>827</v>
      </c>
      <c r="B231" s="65">
        <v>603</v>
      </c>
      <c r="C231" s="65">
        <v>1</v>
      </c>
      <c r="D231" s="42" t="s">
        <v>1733</v>
      </c>
      <c r="E231" s="65"/>
      <c r="F231" s="58" t="s">
        <v>1258</v>
      </c>
      <c r="G231" s="39"/>
      <c r="H231" s="39">
        <v>384</v>
      </c>
      <c r="I231" s="70">
        <v>42087</v>
      </c>
      <c r="J231" s="39">
        <v>96119</v>
      </c>
      <c r="K231" s="40">
        <v>59.16</v>
      </c>
      <c r="L231" s="39" t="s">
        <v>1734</v>
      </c>
      <c r="M231" s="39" t="s">
        <v>1883</v>
      </c>
      <c r="N231" s="61">
        <v>0.1</v>
      </c>
      <c r="O231" s="177">
        <v>12</v>
      </c>
      <c r="P231" s="177">
        <f>9+12</f>
        <v>21</v>
      </c>
      <c r="Q231" s="38">
        <f t="shared" si="24"/>
        <v>0.49300000000000005</v>
      </c>
      <c r="R231" s="187">
        <f t="shared" si="25"/>
        <v>5.9160000000000004</v>
      </c>
      <c r="S231" s="184">
        <f t="shared" si="26"/>
        <v>10.353000000000002</v>
      </c>
      <c r="T231" s="184">
        <f t="shared" si="27"/>
        <v>16.269000000000002</v>
      </c>
      <c r="U231" s="184">
        <f t="shared" si="28"/>
        <v>42.890999999999991</v>
      </c>
    </row>
    <row r="232" spans="1:21">
      <c r="A232" s="78" t="s">
        <v>827</v>
      </c>
      <c r="B232" s="65">
        <v>604</v>
      </c>
      <c r="C232" s="65">
        <v>1</v>
      </c>
      <c r="D232" s="42" t="s">
        <v>1735</v>
      </c>
      <c r="E232" s="65"/>
      <c r="F232" s="58" t="s">
        <v>1258</v>
      </c>
      <c r="G232" s="39"/>
      <c r="H232" s="39">
        <v>384</v>
      </c>
      <c r="I232" s="70">
        <v>42087</v>
      </c>
      <c r="J232" s="39">
        <v>96119</v>
      </c>
      <c r="K232" s="40">
        <v>13.92</v>
      </c>
      <c r="L232" s="39" t="s">
        <v>1734</v>
      </c>
      <c r="M232" s="39" t="s">
        <v>1883</v>
      </c>
      <c r="N232" s="61">
        <v>0.1</v>
      </c>
      <c r="O232" s="177">
        <v>12</v>
      </c>
      <c r="P232" s="177">
        <v>21</v>
      </c>
      <c r="Q232" s="38">
        <f t="shared" si="24"/>
        <v>0.11600000000000001</v>
      </c>
      <c r="R232" s="187">
        <f t="shared" si="25"/>
        <v>1.3920000000000001</v>
      </c>
      <c r="S232" s="184">
        <f t="shared" si="26"/>
        <v>2.4359999999999999</v>
      </c>
      <c r="T232" s="184">
        <f t="shared" si="27"/>
        <v>3.8280000000000003</v>
      </c>
      <c r="U232" s="184">
        <f t="shared" si="28"/>
        <v>10.091999999999999</v>
      </c>
    </row>
    <row r="233" spans="1:21">
      <c r="A233" s="78" t="s">
        <v>827</v>
      </c>
      <c r="B233" s="65">
        <v>605</v>
      </c>
      <c r="C233" s="78">
        <v>1</v>
      </c>
      <c r="D233" s="38" t="s">
        <v>1736</v>
      </c>
      <c r="E233" s="78"/>
      <c r="F233" s="42" t="s">
        <v>1737</v>
      </c>
      <c r="G233" s="39"/>
      <c r="H233" s="39"/>
      <c r="I233" s="70">
        <v>42250</v>
      </c>
      <c r="J233" s="39">
        <v>1829</v>
      </c>
      <c r="K233" s="40">
        <v>15640.15</v>
      </c>
      <c r="L233" s="39" t="s">
        <v>1614</v>
      </c>
      <c r="M233" s="39" t="s">
        <v>1877</v>
      </c>
      <c r="N233" s="61">
        <v>0.33329999999999999</v>
      </c>
      <c r="O233" s="177">
        <v>12</v>
      </c>
      <c r="P233" s="177">
        <v>15</v>
      </c>
      <c r="Q233" s="38">
        <f t="shared" si="24"/>
        <v>434.40516624999992</v>
      </c>
      <c r="R233" s="187">
        <f t="shared" si="25"/>
        <v>5212.8619949999993</v>
      </c>
      <c r="S233" s="184">
        <f t="shared" si="26"/>
        <v>6516.0774937499991</v>
      </c>
      <c r="T233" s="184">
        <f t="shared" si="27"/>
        <v>11728.939488749998</v>
      </c>
      <c r="U233" s="184">
        <f t="shared" si="28"/>
        <v>3911.2105112500012</v>
      </c>
    </row>
    <row r="234" spans="1:21">
      <c r="A234" s="78" t="s">
        <v>827</v>
      </c>
      <c r="B234" s="65">
        <v>606</v>
      </c>
      <c r="C234" s="78">
        <v>1</v>
      </c>
      <c r="D234" s="38" t="s">
        <v>1738</v>
      </c>
      <c r="E234" s="78"/>
      <c r="F234" s="42" t="s">
        <v>1737</v>
      </c>
      <c r="G234" s="39"/>
      <c r="H234" s="39"/>
      <c r="I234" s="70">
        <v>42250</v>
      </c>
      <c r="J234" s="39">
        <v>1829</v>
      </c>
      <c r="K234" s="40">
        <v>3040.36</v>
      </c>
      <c r="L234" s="39" t="s">
        <v>1614</v>
      </c>
      <c r="M234" s="39" t="s">
        <v>1877</v>
      </c>
      <c r="N234" s="61">
        <v>0.33329999999999999</v>
      </c>
      <c r="O234" s="177">
        <v>12</v>
      </c>
      <c r="P234" s="177">
        <v>15</v>
      </c>
      <c r="Q234" s="38">
        <f t="shared" si="24"/>
        <v>84.445999</v>
      </c>
      <c r="R234" s="187">
        <f t="shared" si="25"/>
        <v>1013.351988</v>
      </c>
      <c r="S234" s="184">
        <f t="shared" si="26"/>
        <v>1266.689985</v>
      </c>
      <c r="T234" s="184">
        <f t="shared" si="27"/>
        <v>2280.0419729999999</v>
      </c>
      <c r="U234" s="184">
        <f t="shared" si="28"/>
        <v>760.31802700000026</v>
      </c>
    </row>
    <row r="235" spans="1:21">
      <c r="A235" s="78" t="s">
        <v>827</v>
      </c>
      <c r="B235" s="65">
        <v>607</v>
      </c>
      <c r="C235" s="78">
        <v>1</v>
      </c>
      <c r="D235" s="38" t="s">
        <v>1739</v>
      </c>
      <c r="E235" s="78"/>
      <c r="F235" s="42" t="s">
        <v>1740</v>
      </c>
      <c r="G235" s="39"/>
      <c r="H235" s="39"/>
      <c r="I235" s="70">
        <v>42286</v>
      </c>
      <c r="J235" s="39">
        <v>1927</v>
      </c>
      <c r="K235" s="40">
        <v>1309.6400000000001</v>
      </c>
      <c r="L235" s="39" t="s">
        <v>1614</v>
      </c>
      <c r="M235" s="39" t="s">
        <v>1877</v>
      </c>
      <c r="N235" s="61">
        <v>0.33329999999999999</v>
      </c>
      <c r="O235" s="177">
        <v>12</v>
      </c>
      <c r="P235" s="177">
        <v>14</v>
      </c>
      <c r="Q235" s="38">
        <f t="shared" si="24"/>
        <v>36.375250999999999</v>
      </c>
      <c r="R235" s="187">
        <f t="shared" si="25"/>
        <v>436.50301200000001</v>
      </c>
      <c r="S235" s="184">
        <f t="shared" si="26"/>
        <v>509.253514</v>
      </c>
      <c r="T235" s="184">
        <f t="shared" si="27"/>
        <v>945.75652600000001</v>
      </c>
      <c r="U235" s="184">
        <f t="shared" si="28"/>
        <v>363.88347400000009</v>
      </c>
    </row>
    <row r="236" spans="1:21">
      <c r="A236" s="78" t="s">
        <v>827</v>
      </c>
      <c r="B236" s="65">
        <v>608</v>
      </c>
      <c r="C236" s="78">
        <v>1</v>
      </c>
      <c r="D236" s="38" t="s">
        <v>1741</v>
      </c>
      <c r="E236" s="78"/>
      <c r="F236" s="42" t="s">
        <v>1616</v>
      </c>
      <c r="G236" s="39"/>
      <c r="H236" s="39">
        <v>549</v>
      </c>
      <c r="I236" s="70">
        <v>42236</v>
      </c>
      <c r="J236" s="39"/>
      <c r="K236" s="40">
        <v>459.36</v>
      </c>
      <c r="L236" s="39" t="s">
        <v>1742</v>
      </c>
      <c r="M236" s="39" t="s">
        <v>1863</v>
      </c>
      <c r="N236" s="61">
        <v>0.1</v>
      </c>
      <c r="O236" s="177">
        <v>12</v>
      </c>
      <c r="P236" s="177">
        <f>4+12</f>
        <v>16</v>
      </c>
      <c r="Q236" s="38">
        <f t="shared" si="24"/>
        <v>3.8280000000000007</v>
      </c>
      <c r="R236" s="187">
        <f t="shared" si="25"/>
        <v>45.936000000000007</v>
      </c>
      <c r="S236" s="184">
        <f t="shared" si="26"/>
        <v>61.248000000000012</v>
      </c>
      <c r="T236" s="184">
        <f t="shared" si="27"/>
        <v>107.18400000000003</v>
      </c>
      <c r="U236" s="184">
        <f t="shared" si="28"/>
        <v>352.17599999999999</v>
      </c>
    </row>
    <row r="237" spans="1:21">
      <c r="A237" s="78" t="s">
        <v>827</v>
      </c>
      <c r="B237" s="65">
        <v>609</v>
      </c>
      <c r="C237" s="78">
        <v>1</v>
      </c>
      <c r="D237" s="38" t="s">
        <v>1743</v>
      </c>
      <c r="E237" s="78"/>
      <c r="F237" s="42" t="s">
        <v>1744</v>
      </c>
      <c r="G237" s="39"/>
      <c r="H237" s="39">
        <v>650</v>
      </c>
      <c r="I237" s="70">
        <v>42336</v>
      </c>
      <c r="J237" s="39">
        <v>2560</v>
      </c>
      <c r="K237" s="40">
        <v>348</v>
      </c>
      <c r="L237" s="39" t="s">
        <v>1745</v>
      </c>
      <c r="M237" s="39" t="s">
        <v>1876</v>
      </c>
      <c r="N237" s="61">
        <v>0.1</v>
      </c>
      <c r="O237" s="177">
        <v>12</v>
      </c>
      <c r="P237" s="177">
        <f>1+12</f>
        <v>13</v>
      </c>
      <c r="Q237" s="38">
        <f t="shared" si="24"/>
        <v>2.9000000000000004</v>
      </c>
      <c r="R237" s="187">
        <f t="shared" si="25"/>
        <v>34.800000000000004</v>
      </c>
      <c r="S237" s="184">
        <f t="shared" si="26"/>
        <v>37.700000000000003</v>
      </c>
      <c r="T237" s="184">
        <f t="shared" si="27"/>
        <v>72.5</v>
      </c>
      <c r="U237" s="184">
        <f t="shared" si="28"/>
        <v>275.5</v>
      </c>
    </row>
    <row r="238" spans="1:21">
      <c r="A238" s="78" t="s">
        <v>827</v>
      </c>
      <c r="B238" s="65">
        <v>610</v>
      </c>
      <c r="C238" s="78">
        <v>1</v>
      </c>
      <c r="D238" s="38" t="s">
        <v>1697</v>
      </c>
      <c r="E238" s="78"/>
      <c r="F238" s="42" t="s">
        <v>1746</v>
      </c>
      <c r="G238" s="39"/>
      <c r="H238" s="39"/>
      <c r="I238" s="70">
        <v>42315</v>
      </c>
      <c r="J238" s="39" t="s">
        <v>1747</v>
      </c>
      <c r="K238" s="40">
        <v>1680.84</v>
      </c>
      <c r="L238" s="39" t="s">
        <v>358</v>
      </c>
      <c r="M238" s="39" t="s">
        <v>1863</v>
      </c>
      <c r="N238" s="61">
        <v>0.1</v>
      </c>
      <c r="O238" s="177">
        <v>12</v>
      </c>
      <c r="P238" s="177">
        <f>4+12</f>
        <v>16</v>
      </c>
      <c r="Q238" s="38">
        <f t="shared" si="24"/>
        <v>14.007</v>
      </c>
      <c r="R238" s="187">
        <f t="shared" si="25"/>
        <v>168.084</v>
      </c>
      <c r="S238" s="184">
        <f t="shared" si="26"/>
        <v>224.11199999999999</v>
      </c>
      <c r="T238" s="184">
        <f t="shared" si="27"/>
        <v>392.19600000000003</v>
      </c>
      <c r="U238" s="184">
        <f t="shared" si="28"/>
        <v>1288.6439999999998</v>
      </c>
    </row>
    <row r="239" spans="1:21">
      <c r="A239" s="78" t="s">
        <v>827</v>
      </c>
      <c r="B239" s="65">
        <v>613</v>
      </c>
      <c r="C239" s="78">
        <v>1</v>
      </c>
      <c r="D239" s="38" t="s">
        <v>1748</v>
      </c>
      <c r="E239" s="78"/>
      <c r="F239" s="42" t="s">
        <v>1715</v>
      </c>
      <c r="G239" s="39"/>
      <c r="H239" s="39">
        <v>746</v>
      </c>
      <c r="I239" s="70">
        <v>42411</v>
      </c>
      <c r="J239" s="39">
        <v>2311</v>
      </c>
      <c r="K239" s="40">
        <v>408.32</v>
      </c>
      <c r="L239" s="39" t="s">
        <v>1614</v>
      </c>
      <c r="M239" s="39" t="s">
        <v>1877</v>
      </c>
      <c r="N239" s="61">
        <v>0.33329999999999999</v>
      </c>
      <c r="O239" s="177">
        <v>12</v>
      </c>
      <c r="P239" s="177">
        <v>10</v>
      </c>
      <c r="Q239" s="38">
        <f t="shared" si="24"/>
        <v>11.341087999999999</v>
      </c>
      <c r="R239" s="187">
        <f t="shared" si="25"/>
        <v>136.09305599999999</v>
      </c>
      <c r="S239" s="184">
        <f t="shared" si="26"/>
        <v>113.41087999999999</v>
      </c>
      <c r="T239" s="184">
        <f t="shared" si="27"/>
        <v>249.50393599999998</v>
      </c>
      <c r="U239" s="184">
        <f t="shared" si="28"/>
        <v>158.81606400000001</v>
      </c>
    </row>
    <row r="240" spans="1:21">
      <c r="A240" s="78" t="s">
        <v>827</v>
      </c>
      <c r="B240" s="65">
        <v>614</v>
      </c>
      <c r="C240" s="78">
        <v>1</v>
      </c>
      <c r="D240" s="38" t="s">
        <v>1749</v>
      </c>
      <c r="E240" s="78"/>
      <c r="F240" s="42" t="s">
        <v>1616</v>
      </c>
      <c r="G240" s="39"/>
      <c r="H240" s="39">
        <v>768</v>
      </c>
      <c r="I240" s="70">
        <v>42425</v>
      </c>
      <c r="J240" s="39">
        <v>2347</v>
      </c>
      <c r="K240" s="40">
        <v>408.32</v>
      </c>
      <c r="L240" s="39" t="s">
        <v>1614</v>
      </c>
      <c r="M240" s="39" t="s">
        <v>1877</v>
      </c>
      <c r="N240" s="61">
        <v>0.33329999999999999</v>
      </c>
      <c r="O240" s="177">
        <v>12</v>
      </c>
      <c r="P240" s="177">
        <v>10</v>
      </c>
      <c r="Q240" s="38">
        <f t="shared" si="24"/>
        <v>11.341087999999999</v>
      </c>
      <c r="R240" s="187">
        <f t="shared" si="25"/>
        <v>136.09305599999999</v>
      </c>
      <c r="S240" s="184">
        <f t="shared" si="26"/>
        <v>113.41087999999999</v>
      </c>
      <c r="T240" s="184">
        <f t="shared" si="27"/>
        <v>249.50393599999998</v>
      </c>
      <c r="U240" s="184">
        <f t="shared" si="28"/>
        <v>158.81606400000001</v>
      </c>
    </row>
    <row r="241" spans="1:22">
      <c r="A241" s="78" t="s">
        <v>827</v>
      </c>
      <c r="B241" s="65">
        <v>615</v>
      </c>
      <c r="C241" s="78">
        <v>1</v>
      </c>
      <c r="D241" s="38" t="s">
        <v>1750</v>
      </c>
      <c r="E241" s="78"/>
      <c r="F241" s="42" t="s">
        <v>1716</v>
      </c>
      <c r="G241" s="39"/>
      <c r="H241" s="39">
        <v>746</v>
      </c>
      <c r="I241" s="70">
        <v>42411</v>
      </c>
      <c r="J241" s="39">
        <v>2311</v>
      </c>
      <c r="K241" s="40">
        <v>408.32</v>
      </c>
      <c r="L241" s="39" t="s">
        <v>1614</v>
      </c>
      <c r="M241" s="39" t="s">
        <v>1877</v>
      </c>
      <c r="N241" s="61">
        <v>0.33329999999999999</v>
      </c>
      <c r="O241" s="177">
        <v>12</v>
      </c>
      <c r="P241" s="177">
        <v>10</v>
      </c>
      <c r="Q241" s="38">
        <f t="shared" si="24"/>
        <v>11.341087999999999</v>
      </c>
      <c r="R241" s="187">
        <f t="shared" si="25"/>
        <v>136.09305599999999</v>
      </c>
      <c r="S241" s="184">
        <f t="shared" si="26"/>
        <v>113.41087999999999</v>
      </c>
      <c r="T241" s="184">
        <f t="shared" si="27"/>
        <v>249.50393599999998</v>
      </c>
      <c r="U241" s="184">
        <f t="shared" si="28"/>
        <v>158.81606400000001</v>
      </c>
    </row>
    <row r="242" spans="1:22">
      <c r="A242" s="78" t="s">
        <v>827</v>
      </c>
      <c r="B242" s="65">
        <v>616</v>
      </c>
      <c r="C242" s="78">
        <v>1</v>
      </c>
      <c r="D242" s="38" t="s">
        <v>1751</v>
      </c>
      <c r="E242" s="78"/>
      <c r="F242" s="42" t="s">
        <v>1308</v>
      </c>
      <c r="G242" s="39"/>
      <c r="H242" s="39">
        <v>768</v>
      </c>
      <c r="I242" s="70">
        <v>42415</v>
      </c>
      <c r="J242" s="39">
        <v>2322</v>
      </c>
      <c r="K242" s="40">
        <v>408.32</v>
      </c>
      <c r="L242" s="39" t="s">
        <v>1614</v>
      </c>
      <c r="M242" s="39" t="s">
        <v>1877</v>
      </c>
      <c r="N242" s="61">
        <v>0.33329999999999999</v>
      </c>
      <c r="O242" s="177">
        <v>12</v>
      </c>
      <c r="P242" s="177">
        <v>10</v>
      </c>
      <c r="Q242" s="38">
        <f t="shared" si="24"/>
        <v>11.341087999999999</v>
      </c>
      <c r="R242" s="187">
        <f t="shared" si="25"/>
        <v>136.09305599999999</v>
      </c>
      <c r="S242" s="184">
        <f t="shared" si="26"/>
        <v>113.41087999999999</v>
      </c>
      <c r="T242" s="184">
        <f t="shared" si="27"/>
        <v>249.50393599999998</v>
      </c>
      <c r="U242" s="184">
        <f t="shared" si="28"/>
        <v>158.81606400000001</v>
      </c>
    </row>
    <row r="243" spans="1:22">
      <c r="A243" s="78" t="s">
        <v>827</v>
      </c>
      <c r="B243" s="65">
        <v>617</v>
      </c>
      <c r="C243" s="78">
        <v>1</v>
      </c>
      <c r="D243" s="38" t="s">
        <v>1752</v>
      </c>
      <c r="E243" s="78"/>
      <c r="F243" s="42" t="s">
        <v>1753</v>
      </c>
      <c r="G243" s="39">
        <v>11067060</v>
      </c>
      <c r="H243" s="39">
        <v>798</v>
      </c>
      <c r="I243" s="70">
        <v>42433</v>
      </c>
      <c r="J243" s="39">
        <v>46</v>
      </c>
      <c r="K243" s="40">
        <v>6322</v>
      </c>
      <c r="L243" s="39" t="s">
        <v>1342</v>
      </c>
      <c r="M243" s="39" t="s">
        <v>1877</v>
      </c>
      <c r="N243" s="61">
        <v>0.33329999999999999</v>
      </c>
      <c r="O243" s="177">
        <v>12</v>
      </c>
      <c r="P243" s="177">
        <v>9</v>
      </c>
      <c r="Q243" s="38">
        <f t="shared" si="24"/>
        <v>175.59354999999996</v>
      </c>
      <c r="R243" s="187">
        <f t="shared" si="25"/>
        <v>2107.1225999999997</v>
      </c>
      <c r="S243" s="184">
        <f t="shared" si="26"/>
        <v>1580.3419499999998</v>
      </c>
      <c r="T243" s="184">
        <f t="shared" si="27"/>
        <v>3687.4645499999997</v>
      </c>
      <c r="U243" s="184">
        <f t="shared" si="28"/>
        <v>2634.5354500000003</v>
      </c>
    </row>
    <row r="244" spans="1:22">
      <c r="A244" s="78" t="s">
        <v>827</v>
      </c>
      <c r="B244" s="65">
        <v>618</v>
      </c>
      <c r="C244" s="78">
        <v>1</v>
      </c>
      <c r="D244" s="38" t="s">
        <v>1754</v>
      </c>
      <c r="E244" s="78"/>
      <c r="F244" s="42" t="s">
        <v>1755</v>
      </c>
      <c r="G244" s="39"/>
      <c r="H244" s="39">
        <v>768</v>
      </c>
      <c r="I244" s="70">
        <v>42412</v>
      </c>
      <c r="J244" s="39">
        <v>2316</v>
      </c>
      <c r="K244" s="40">
        <v>408.32</v>
      </c>
      <c r="L244" s="39" t="s">
        <v>1614</v>
      </c>
      <c r="M244" s="39" t="s">
        <v>1877</v>
      </c>
      <c r="N244" s="61">
        <v>0.33329999999999999</v>
      </c>
      <c r="O244" s="177">
        <v>12</v>
      </c>
      <c r="P244" s="177">
        <v>10</v>
      </c>
      <c r="Q244" s="38">
        <f t="shared" si="24"/>
        <v>11.341087999999999</v>
      </c>
      <c r="R244" s="187">
        <f t="shared" si="25"/>
        <v>136.09305599999999</v>
      </c>
      <c r="S244" s="184">
        <f t="shared" si="26"/>
        <v>113.41087999999999</v>
      </c>
      <c r="T244" s="184">
        <f t="shared" si="27"/>
        <v>249.50393599999998</v>
      </c>
      <c r="U244" s="184">
        <f t="shared" si="28"/>
        <v>158.81606400000001</v>
      </c>
    </row>
    <row r="245" spans="1:22">
      <c r="A245" s="78" t="s">
        <v>827</v>
      </c>
      <c r="B245" s="65">
        <v>619</v>
      </c>
      <c r="C245" s="78">
        <v>4</v>
      </c>
      <c r="D245" s="38" t="s">
        <v>1756</v>
      </c>
      <c r="E245" s="78"/>
      <c r="F245" s="42" t="s">
        <v>1757</v>
      </c>
      <c r="G245" s="39"/>
      <c r="H245" s="39">
        <v>998</v>
      </c>
      <c r="I245" s="70">
        <v>42671</v>
      </c>
      <c r="J245" s="39">
        <v>278796</v>
      </c>
      <c r="K245" s="40">
        <v>1000</v>
      </c>
      <c r="L245" s="39" t="s">
        <v>1758</v>
      </c>
      <c r="M245" s="39" t="s">
        <v>1877</v>
      </c>
      <c r="N245" s="61">
        <v>0.33329999999999999</v>
      </c>
      <c r="O245" s="177">
        <v>12</v>
      </c>
      <c r="P245" s="177">
        <v>2</v>
      </c>
      <c r="Q245" s="38">
        <f t="shared" si="24"/>
        <v>27.775000000000002</v>
      </c>
      <c r="R245" s="187">
        <f t="shared" si="25"/>
        <v>333.3</v>
      </c>
      <c r="S245" s="184">
        <f t="shared" si="26"/>
        <v>55.550000000000004</v>
      </c>
      <c r="T245" s="184">
        <f t="shared" si="27"/>
        <v>388.85</v>
      </c>
      <c r="U245" s="184">
        <f t="shared" si="28"/>
        <v>611.15</v>
      </c>
    </row>
    <row r="246" spans="1:22">
      <c r="A246" s="78" t="s">
        <v>827</v>
      </c>
      <c r="B246" s="65">
        <v>620</v>
      </c>
      <c r="C246" s="78">
        <v>1</v>
      </c>
      <c r="D246" s="38" t="s">
        <v>1759</v>
      </c>
      <c r="E246" s="78"/>
      <c r="F246" s="42" t="s">
        <v>1757</v>
      </c>
      <c r="G246" s="39"/>
      <c r="H246" s="39">
        <v>998</v>
      </c>
      <c r="I246" s="70">
        <v>42671</v>
      </c>
      <c r="J246" s="39">
        <v>278796</v>
      </c>
      <c r="K246" s="40">
        <v>340</v>
      </c>
      <c r="L246" s="39" t="s">
        <v>1758</v>
      </c>
      <c r="M246" s="39" t="s">
        <v>1877</v>
      </c>
      <c r="N246" s="61">
        <v>0.33329999999999999</v>
      </c>
      <c r="O246" s="177">
        <v>12</v>
      </c>
      <c r="P246" s="177">
        <v>2</v>
      </c>
      <c r="Q246" s="38">
        <f t="shared" si="24"/>
        <v>9.4434999999999985</v>
      </c>
      <c r="R246" s="187">
        <f t="shared" si="25"/>
        <v>113.32199999999997</v>
      </c>
      <c r="S246" s="184">
        <f t="shared" si="26"/>
        <v>18.886999999999997</v>
      </c>
      <c r="T246" s="184">
        <f t="shared" si="27"/>
        <v>132.20899999999997</v>
      </c>
      <c r="U246" s="184">
        <f t="shared" si="28"/>
        <v>207.79100000000003</v>
      </c>
    </row>
    <row r="247" spans="1:22">
      <c r="A247" s="78" t="s">
        <v>827</v>
      </c>
      <c r="B247" s="65">
        <v>621</v>
      </c>
      <c r="C247" s="78">
        <v>1</v>
      </c>
      <c r="D247" s="38" t="s">
        <v>1760</v>
      </c>
      <c r="E247" s="78"/>
      <c r="F247" s="42" t="s">
        <v>1719</v>
      </c>
      <c r="G247" s="39"/>
      <c r="H247" s="39">
        <v>1005</v>
      </c>
      <c r="I247" s="70">
        <v>42683</v>
      </c>
      <c r="J247" s="39">
        <v>19066781</v>
      </c>
      <c r="K247" s="40">
        <v>160</v>
      </c>
      <c r="L247" s="39" t="s">
        <v>1761</v>
      </c>
      <c r="M247" s="39" t="s">
        <v>1876</v>
      </c>
      <c r="N247" s="61">
        <v>0.1</v>
      </c>
      <c r="O247" s="177">
        <v>12</v>
      </c>
      <c r="P247" s="177">
        <v>1</v>
      </c>
      <c r="Q247" s="38">
        <f t="shared" si="24"/>
        <v>1.3333333333333333</v>
      </c>
      <c r="R247" s="187">
        <f t="shared" si="25"/>
        <v>16</v>
      </c>
      <c r="S247" s="184">
        <f t="shared" si="26"/>
        <v>1.3333333333333333</v>
      </c>
      <c r="T247" s="184">
        <f t="shared" si="27"/>
        <v>17.333333333333332</v>
      </c>
      <c r="U247" s="184">
        <f t="shared" si="28"/>
        <v>142.66666666666666</v>
      </c>
    </row>
    <row r="248" spans="1:22">
      <c r="A248" s="78" t="s">
        <v>827</v>
      </c>
      <c r="B248" s="65">
        <v>622</v>
      </c>
      <c r="C248" s="78">
        <v>1</v>
      </c>
      <c r="D248" s="38" t="s">
        <v>1762</v>
      </c>
      <c r="E248" s="78"/>
      <c r="F248" s="42" t="s">
        <v>1284</v>
      </c>
      <c r="G248" s="39">
        <v>11030220</v>
      </c>
      <c r="H248" s="39"/>
      <c r="I248" s="70">
        <v>42696</v>
      </c>
      <c r="J248" s="39">
        <v>195</v>
      </c>
      <c r="K248" s="40">
        <v>40716</v>
      </c>
      <c r="L248" s="39" t="s">
        <v>1763</v>
      </c>
      <c r="M248" s="39" t="s">
        <v>1877</v>
      </c>
      <c r="N248" s="61">
        <v>0.33329999999999999</v>
      </c>
      <c r="O248" s="177">
        <v>12</v>
      </c>
      <c r="P248" s="177">
        <v>1</v>
      </c>
      <c r="Q248" s="38">
        <f t="shared" si="24"/>
        <v>1130.8869</v>
      </c>
      <c r="R248" s="187">
        <f t="shared" si="25"/>
        <v>13570.6428</v>
      </c>
      <c r="S248" s="184">
        <f t="shared" si="26"/>
        <v>1130.8869</v>
      </c>
      <c r="T248" s="184">
        <f t="shared" si="27"/>
        <v>14701.529699999999</v>
      </c>
      <c r="U248" s="184">
        <f t="shared" si="28"/>
        <v>26014.470300000001</v>
      </c>
    </row>
    <row r="249" spans="1:22">
      <c r="A249" s="78" t="s">
        <v>827</v>
      </c>
      <c r="B249" s="65">
        <v>623</v>
      </c>
      <c r="C249" s="78">
        <v>1</v>
      </c>
      <c r="D249" s="38" t="s">
        <v>1764</v>
      </c>
      <c r="E249" s="78"/>
      <c r="F249" s="42" t="s">
        <v>1284</v>
      </c>
      <c r="G249" s="39">
        <v>11030230</v>
      </c>
      <c r="H249" s="39" t="s">
        <v>1765</v>
      </c>
      <c r="I249" s="70">
        <v>42692</v>
      </c>
      <c r="J249" s="39" t="s">
        <v>1766</v>
      </c>
      <c r="K249" s="40">
        <v>1092.74</v>
      </c>
      <c r="L249" s="39" t="s">
        <v>1767</v>
      </c>
      <c r="M249" s="39" t="s">
        <v>1877</v>
      </c>
      <c r="N249" s="61">
        <v>0.33329999999999999</v>
      </c>
      <c r="O249" s="177">
        <v>12</v>
      </c>
      <c r="P249" s="177">
        <v>1</v>
      </c>
      <c r="Q249" s="38">
        <f t="shared" si="24"/>
        <v>30.350853499999999</v>
      </c>
      <c r="R249" s="187">
        <f t="shared" si="25"/>
        <v>364.21024199999999</v>
      </c>
      <c r="S249" s="184">
        <f t="shared" si="26"/>
        <v>30.350853499999999</v>
      </c>
      <c r="T249" s="184">
        <f t="shared" si="27"/>
        <v>394.56109549999996</v>
      </c>
      <c r="U249" s="184">
        <f t="shared" si="28"/>
        <v>698.17890450000004</v>
      </c>
    </row>
    <row r="250" spans="1:22">
      <c r="A250" s="78" t="s">
        <v>827</v>
      </c>
      <c r="B250" s="65">
        <v>624</v>
      </c>
      <c r="C250" s="78">
        <v>1</v>
      </c>
      <c r="D250" s="38" t="s">
        <v>1764</v>
      </c>
      <c r="E250" s="78"/>
      <c r="F250" s="42" t="s">
        <v>1284</v>
      </c>
      <c r="G250" s="39">
        <v>11030230</v>
      </c>
      <c r="H250" s="39" t="s">
        <v>1765</v>
      </c>
      <c r="I250" s="70">
        <v>42692</v>
      </c>
      <c r="J250" s="39" t="s">
        <v>1766</v>
      </c>
      <c r="K250" s="40">
        <v>1092.74</v>
      </c>
      <c r="L250" s="39" t="s">
        <v>1767</v>
      </c>
      <c r="M250" s="39" t="s">
        <v>1877</v>
      </c>
      <c r="N250" s="61">
        <v>0.33329999999999999</v>
      </c>
      <c r="O250" s="177">
        <v>12</v>
      </c>
      <c r="P250" s="177">
        <v>1</v>
      </c>
      <c r="Q250" s="38">
        <f t="shared" si="24"/>
        <v>30.350853499999999</v>
      </c>
      <c r="R250" s="187">
        <f t="shared" si="25"/>
        <v>364.21024199999999</v>
      </c>
      <c r="S250" s="184">
        <f t="shared" si="26"/>
        <v>30.350853499999999</v>
      </c>
      <c r="T250" s="184">
        <f t="shared" si="27"/>
        <v>394.56109549999996</v>
      </c>
      <c r="U250" s="184">
        <f t="shared" si="28"/>
        <v>698.17890450000004</v>
      </c>
    </row>
    <row r="251" spans="1:22">
      <c r="A251" s="78" t="s">
        <v>827</v>
      </c>
      <c r="B251" s="65">
        <v>625</v>
      </c>
      <c r="C251" s="78">
        <v>1</v>
      </c>
      <c r="D251" s="38" t="s">
        <v>1768</v>
      </c>
      <c r="E251" s="78"/>
      <c r="F251" s="42" t="s">
        <v>1284</v>
      </c>
      <c r="G251" s="39">
        <v>11030230</v>
      </c>
      <c r="H251" s="39" t="s">
        <v>1769</v>
      </c>
      <c r="I251" s="70">
        <v>42692</v>
      </c>
      <c r="J251" s="39" t="s">
        <v>1766</v>
      </c>
      <c r="K251" s="40">
        <v>546.85</v>
      </c>
      <c r="L251" s="39" t="s">
        <v>1767</v>
      </c>
      <c r="M251" s="39" t="s">
        <v>1886</v>
      </c>
      <c r="N251" s="61">
        <v>0.2</v>
      </c>
      <c r="O251" s="177">
        <v>12</v>
      </c>
      <c r="Q251" s="38">
        <f t="shared" si="24"/>
        <v>9.1141666666666676</v>
      </c>
      <c r="R251" s="187">
        <f t="shared" si="25"/>
        <v>109.37</v>
      </c>
      <c r="S251" s="184">
        <f t="shared" si="26"/>
        <v>0</v>
      </c>
      <c r="T251" s="184">
        <f t="shared" si="27"/>
        <v>109.37</v>
      </c>
      <c r="U251" s="184">
        <f t="shared" si="28"/>
        <v>437.48</v>
      </c>
      <c r="V251" s="184"/>
    </row>
    <row r="252" spans="1:22">
      <c r="A252" s="78" t="s">
        <v>827</v>
      </c>
      <c r="B252" s="65">
        <v>626</v>
      </c>
      <c r="C252" s="78">
        <v>1</v>
      </c>
      <c r="D252" s="38" t="s">
        <v>1770</v>
      </c>
      <c r="E252" s="78"/>
      <c r="F252" s="42" t="s">
        <v>1284</v>
      </c>
      <c r="G252" s="39">
        <v>11030230</v>
      </c>
      <c r="H252" s="39" t="s">
        <v>1769</v>
      </c>
      <c r="I252" s="70">
        <v>42692</v>
      </c>
      <c r="J252" s="39" t="s">
        <v>1766</v>
      </c>
      <c r="K252" s="40">
        <v>512.72</v>
      </c>
      <c r="L252" s="39" t="s">
        <v>1767</v>
      </c>
      <c r="M252" s="39" t="s">
        <v>1886</v>
      </c>
      <c r="N252" s="61">
        <v>0.2</v>
      </c>
      <c r="O252" s="177">
        <v>12</v>
      </c>
      <c r="Q252" s="38">
        <f t="shared" si="24"/>
        <v>8.5453333333333337</v>
      </c>
      <c r="R252" s="187">
        <f t="shared" si="25"/>
        <v>102.54400000000001</v>
      </c>
      <c r="S252" s="184">
        <f t="shared" si="26"/>
        <v>0</v>
      </c>
      <c r="T252" s="184">
        <f t="shared" si="27"/>
        <v>102.54400000000001</v>
      </c>
      <c r="U252" s="184">
        <f t="shared" si="28"/>
        <v>410.17600000000004</v>
      </c>
      <c r="V252" s="184"/>
    </row>
    <row r="253" spans="1:22">
      <c r="A253" s="78" t="s">
        <v>827</v>
      </c>
      <c r="B253" s="65">
        <v>627</v>
      </c>
      <c r="C253" s="78">
        <v>1</v>
      </c>
      <c r="D253" s="38" t="s">
        <v>1770</v>
      </c>
      <c r="E253" s="78"/>
      <c r="F253" s="42" t="s">
        <v>1284</v>
      </c>
      <c r="G253" s="39">
        <v>11030230</v>
      </c>
      <c r="H253" s="39" t="s">
        <v>1769</v>
      </c>
      <c r="I253" s="70">
        <v>42692</v>
      </c>
      <c r="J253" s="39" t="s">
        <v>1766</v>
      </c>
      <c r="K253" s="40">
        <v>512.72</v>
      </c>
      <c r="L253" s="39" t="s">
        <v>1767</v>
      </c>
      <c r="M253" s="39" t="s">
        <v>1886</v>
      </c>
      <c r="N253" s="61">
        <v>0.2</v>
      </c>
      <c r="O253" s="177">
        <v>12</v>
      </c>
      <c r="Q253" s="38">
        <f t="shared" si="24"/>
        <v>8.5453333333333337</v>
      </c>
      <c r="R253" s="187">
        <f t="shared" si="25"/>
        <v>102.54400000000001</v>
      </c>
      <c r="S253" s="184">
        <f t="shared" si="26"/>
        <v>0</v>
      </c>
      <c r="T253" s="184">
        <f t="shared" si="27"/>
        <v>102.54400000000001</v>
      </c>
      <c r="U253" s="184">
        <f t="shared" si="28"/>
        <v>410.17600000000004</v>
      </c>
      <c r="V253" s="184"/>
    </row>
    <row r="254" spans="1:22">
      <c r="A254" s="78" t="s">
        <v>827</v>
      </c>
      <c r="B254" s="65">
        <v>628</v>
      </c>
      <c r="C254" s="78">
        <v>1</v>
      </c>
      <c r="D254" s="38" t="s">
        <v>1771</v>
      </c>
      <c r="E254" s="78"/>
      <c r="F254" s="42" t="s">
        <v>1284</v>
      </c>
      <c r="G254" s="39">
        <v>11030230</v>
      </c>
      <c r="H254" s="39" t="s">
        <v>1769</v>
      </c>
      <c r="I254" s="70">
        <v>42692</v>
      </c>
      <c r="J254" s="39" t="s">
        <v>1766</v>
      </c>
      <c r="K254" s="40">
        <v>647.28</v>
      </c>
      <c r="L254" s="39" t="s">
        <v>1767</v>
      </c>
      <c r="M254" s="39" t="s">
        <v>1886</v>
      </c>
      <c r="N254" s="61">
        <v>0.2</v>
      </c>
      <c r="O254" s="177">
        <v>12</v>
      </c>
      <c r="Q254" s="38">
        <f t="shared" si="24"/>
        <v>10.787999999999998</v>
      </c>
      <c r="R254" s="187">
        <f t="shared" si="25"/>
        <v>129.45599999999999</v>
      </c>
      <c r="S254" s="184">
        <f t="shared" si="26"/>
        <v>0</v>
      </c>
      <c r="T254" s="184">
        <f t="shared" si="27"/>
        <v>129.45599999999999</v>
      </c>
      <c r="U254" s="184">
        <f t="shared" si="28"/>
        <v>517.82399999999996</v>
      </c>
      <c r="V254" s="184"/>
    </row>
    <row r="255" spans="1:22">
      <c r="A255" s="78" t="s">
        <v>827</v>
      </c>
      <c r="B255" s="65">
        <v>629</v>
      </c>
      <c r="C255" s="78">
        <v>1</v>
      </c>
      <c r="D255" s="38" t="s">
        <v>1771</v>
      </c>
      <c r="E255" s="78"/>
      <c r="F255" s="42" t="s">
        <v>1284</v>
      </c>
      <c r="G255" s="39">
        <v>11030230</v>
      </c>
      <c r="H255" s="39" t="s">
        <v>1769</v>
      </c>
      <c r="I255" s="70">
        <v>42692</v>
      </c>
      <c r="J255" s="39" t="s">
        <v>1766</v>
      </c>
      <c r="K255" s="40">
        <v>647.28</v>
      </c>
      <c r="L255" s="39" t="s">
        <v>1767</v>
      </c>
      <c r="M255" s="39" t="s">
        <v>1886</v>
      </c>
      <c r="N255" s="61">
        <v>0.2</v>
      </c>
      <c r="O255" s="177">
        <v>12</v>
      </c>
      <c r="Q255" s="38">
        <f t="shared" si="24"/>
        <v>10.787999999999998</v>
      </c>
      <c r="R255" s="187">
        <f t="shared" si="25"/>
        <v>129.45599999999999</v>
      </c>
      <c r="S255" s="184">
        <f t="shared" si="26"/>
        <v>0</v>
      </c>
      <c r="T255" s="184">
        <f t="shared" si="27"/>
        <v>129.45599999999999</v>
      </c>
      <c r="U255" s="184">
        <f t="shared" si="28"/>
        <v>517.82399999999996</v>
      </c>
      <c r="V255" s="184"/>
    </row>
    <row r="256" spans="1:22">
      <c r="A256" s="78" t="s">
        <v>827</v>
      </c>
      <c r="B256" s="65">
        <v>630</v>
      </c>
      <c r="C256" s="78">
        <v>1</v>
      </c>
      <c r="D256" s="38" t="s">
        <v>1772</v>
      </c>
      <c r="E256" s="78"/>
      <c r="F256" s="42" t="s">
        <v>1284</v>
      </c>
      <c r="G256" s="39">
        <v>11030230</v>
      </c>
      <c r="H256" s="39" t="s">
        <v>1769</v>
      </c>
      <c r="I256" s="70">
        <v>42692</v>
      </c>
      <c r="J256" s="39" t="s">
        <v>1766</v>
      </c>
      <c r="K256" s="40">
        <v>464</v>
      </c>
      <c r="L256" s="39" t="s">
        <v>1767</v>
      </c>
      <c r="M256" s="39" t="s">
        <v>1886</v>
      </c>
      <c r="N256" s="61">
        <v>0.2</v>
      </c>
      <c r="O256" s="177">
        <v>12</v>
      </c>
      <c r="Q256" s="38">
        <f t="shared" si="24"/>
        <v>7.7333333333333343</v>
      </c>
      <c r="R256" s="187">
        <f t="shared" si="25"/>
        <v>92.800000000000011</v>
      </c>
      <c r="S256" s="184">
        <f t="shared" si="26"/>
        <v>0</v>
      </c>
      <c r="T256" s="184">
        <f t="shared" si="27"/>
        <v>92.800000000000011</v>
      </c>
      <c r="U256" s="184">
        <f t="shared" si="28"/>
        <v>371.2</v>
      </c>
      <c r="V256" s="184"/>
    </row>
    <row r="257" spans="1:22">
      <c r="A257" s="78" t="s">
        <v>827</v>
      </c>
      <c r="B257" s="65">
        <v>631</v>
      </c>
      <c r="C257" s="78">
        <v>1</v>
      </c>
      <c r="D257" s="38" t="s">
        <v>1773</v>
      </c>
      <c r="E257" s="78"/>
      <c r="F257" s="42" t="s">
        <v>1284</v>
      </c>
      <c r="G257" s="39">
        <v>11030230</v>
      </c>
      <c r="H257" s="39" t="s">
        <v>1769</v>
      </c>
      <c r="I257" s="70">
        <v>42692</v>
      </c>
      <c r="J257" s="39" t="s">
        <v>1766</v>
      </c>
      <c r="K257" s="40">
        <v>1169.26</v>
      </c>
      <c r="L257" s="39" t="s">
        <v>1767</v>
      </c>
      <c r="M257" s="39" t="s">
        <v>1886</v>
      </c>
      <c r="N257" s="61">
        <v>0.2</v>
      </c>
      <c r="O257" s="177">
        <v>12</v>
      </c>
      <c r="Q257" s="38">
        <f t="shared" si="24"/>
        <v>19.487666666666666</v>
      </c>
      <c r="R257" s="187">
        <f t="shared" si="25"/>
        <v>233.85199999999998</v>
      </c>
      <c r="S257" s="184">
        <f t="shared" si="26"/>
        <v>0</v>
      </c>
      <c r="T257" s="184">
        <f t="shared" si="27"/>
        <v>233.85199999999998</v>
      </c>
      <c r="U257" s="184">
        <f t="shared" si="28"/>
        <v>935.40800000000002</v>
      </c>
      <c r="V257" s="184"/>
    </row>
    <row r="258" spans="1:22">
      <c r="A258" s="78" t="s">
        <v>827</v>
      </c>
      <c r="B258" s="65">
        <v>632</v>
      </c>
      <c r="C258" s="78">
        <v>1</v>
      </c>
      <c r="D258" s="38" t="s">
        <v>1774</v>
      </c>
      <c r="E258" s="78"/>
      <c r="F258" s="42" t="s">
        <v>1284</v>
      </c>
      <c r="G258" s="39">
        <v>11030230</v>
      </c>
      <c r="H258" s="39" t="s">
        <v>1769</v>
      </c>
      <c r="I258" s="70">
        <v>42692</v>
      </c>
      <c r="J258" s="39" t="s">
        <v>1766</v>
      </c>
      <c r="K258" s="40">
        <v>3562.85</v>
      </c>
      <c r="L258" s="39" t="s">
        <v>1767</v>
      </c>
      <c r="M258" s="39" t="s">
        <v>1886</v>
      </c>
      <c r="N258" s="61">
        <v>0.2</v>
      </c>
      <c r="O258" s="177">
        <v>12</v>
      </c>
      <c r="Q258" s="38">
        <f t="shared" si="24"/>
        <v>59.380833333333335</v>
      </c>
      <c r="R258" s="187">
        <f t="shared" si="25"/>
        <v>712.57</v>
      </c>
      <c r="S258" s="184">
        <f t="shared" si="26"/>
        <v>0</v>
      </c>
      <c r="T258" s="184">
        <f t="shared" si="27"/>
        <v>712.57</v>
      </c>
      <c r="U258" s="184">
        <f t="shared" si="28"/>
        <v>2850.2799999999997</v>
      </c>
      <c r="V258" s="184"/>
    </row>
    <row r="259" spans="1:22">
      <c r="A259" s="78" t="s">
        <v>827</v>
      </c>
      <c r="B259" s="65">
        <v>633</v>
      </c>
      <c r="C259" s="78">
        <v>1</v>
      </c>
      <c r="D259" s="38" t="s">
        <v>1775</v>
      </c>
      <c r="E259" s="78"/>
      <c r="F259" s="42"/>
      <c r="G259" s="39">
        <v>11030230</v>
      </c>
      <c r="H259" s="39" t="s">
        <v>1769</v>
      </c>
      <c r="I259" s="70">
        <v>42692</v>
      </c>
      <c r="J259" s="39" t="s">
        <v>1766</v>
      </c>
      <c r="K259" s="40">
        <v>2087.4</v>
      </c>
      <c r="L259" s="39" t="s">
        <v>1767</v>
      </c>
      <c r="M259" s="39" t="s">
        <v>1886</v>
      </c>
      <c r="N259" s="61">
        <v>0.2</v>
      </c>
      <c r="O259" s="177">
        <v>12</v>
      </c>
      <c r="Q259" s="38">
        <f t="shared" si="24"/>
        <v>34.79</v>
      </c>
      <c r="R259" s="187">
        <f t="shared" si="25"/>
        <v>417.48</v>
      </c>
      <c r="S259" s="184">
        <f t="shared" si="26"/>
        <v>0</v>
      </c>
      <c r="T259" s="184">
        <f t="shared" si="27"/>
        <v>417.48</v>
      </c>
      <c r="U259" s="184">
        <f t="shared" si="28"/>
        <v>1669.92</v>
      </c>
      <c r="V259" s="184"/>
    </row>
    <row r="260" spans="1:22">
      <c r="A260" s="78" t="s">
        <v>827</v>
      </c>
      <c r="B260" s="65">
        <v>634</v>
      </c>
      <c r="C260" s="78">
        <v>1</v>
      </c>
      <c r="D260" s="38" t="s">
        <v>1775</v>
      </c>
      <c r="E260" s="78"/>
      <c r="F260" s="42"/>
      <c r="G260" s="39">
        <v>11030230</v>
      </c>
      <c r="H260" s="39" t="s">
        <v>1769</v>
      </c>
      <c r="I260" s="70">
        <v>42692</v>
      </c>
      <c r="J260" s="39" t="s">
        <v>1766</v>
      </c>
      <c r="K260" s="40">
        <v>2087.4</v>
      </c>
      <c r="L260" s="39" t="s">
        <v>1767</v>
      </c>
      <c r="M260" s="39" t="s">
        <v>1886</v>
      </c>
      <c r="N260" s="61">
        <v>0.2</v>
      </c>
      <c r="O260" s="177">
        <v>12</v>
      </c>
      <c r="Q260" s="38">
        <f t="shared" si="24"/>
        <v>34.79</v>
      </c>
      <c r="R260" s="187">
        <f t="shared" si="25"/>
        <v>417.48</v>
      </c>
      <c r="S260" s="184">
        <f t="shared" si="26"/>
        <v>0</v>
      </c>
      <c r="T260" s="184">
        <f t="shared" si="27"/>
        <v>417.48</v>
      </c>
      <c r="U260" s="184">
        <f t="shared" si="28"/>
        <v>1669.92</v>
      </c>
      <c r="V260" s="184"/>
    </row>
    <row r="261" spans="1:22">
      <c r="A261" s="78" t="s">
        <v>827</v>
      </c>
      <c r="B261" s="65">
        <v>635</v>
      </c>
      <c r="C261" s="78">
        <v>1</v>
      </c>
      <c r="D261" s="38" t="s">
        <v>1776</v>
      </c>
      <c r="E261" s="78"/>
      <c r="F261" s="42"/>
      <c r="G261" s="39">
        <v>11030230</v>
      </c>
      <c r="H261" s="39" t="s">
        <v>1769</v>
      </c>
      <c r="I261" s="70">
        <v>42692</v>
      </c>
      <c r="J261" s="39" t="s">
        <v>1766</v>
      </c>
      <c r="K261" s="40">
        <v>2445.2800000000002</v>
      </c>
      <c r="L261" s="39" t="s">
        <v>1767</v>
      </c>
      <c r="M261" s="39" t="s">
        <v>1887</v>
      </c>
      <c r="N261" s="61">
        <v>0.1</v>
      </c>
      <c r="O261" s="177">
        <v>12</v>
      </c>
      <c r="P261" s="177">
        <v>1</v>
      </c>
      <c r="Q261" s="38">
        <f t="shared" si="24"/>
        <v>20.377333333333336</v>
      </c>
      <c r="R261" s="187">
        <f t="shared" si="25"/>
        <v>244.52800000000002</v>
      </c>
      <c r="S261" s="184">
        <f t="shared" si="26"/>
        <v>20.377333333333336</v>
      </c>
      <c r="T261" s="184">
        <f t="shared" si="27"/>
        <v>264.90533333333337</v>
      </c>
      <c r="U261" s="184">
        <f t="shared" si="28"/>
        <v>2180.3746666666666</v>
      </c>
    </row>
    <row r="262" spans="1:22">
      <c r="A262" s="78" t="s">
        <v>827</v>
      </c>
      <c r="B262" s="65">
        <v>636</v>
      </c>
      <c r="C262" s="78">
        <v>1</v>
      </c>
      <c r="D262" s="38" t="s">
        <v>1777</v>
      </c>
      <c r="E262" s="78"/>
      <c r="F262" s="42" t="s">
        <v>1284</v>
      </c>
      <c r="G262" s="39">
        <v>11030230</v>
      </c>
      <c r="H262" s="39" t="s">
        <v>1769</v>
      </c>
      <c r="I262" s="70">
        <v>42692</v>
      </c>
      <c r="J262" s="39" t="s">
        <v>1766</v>
      </c>
      <c r="K262" s="40">
        <v>2375.6799999999998</v>
      </c>
      <c r="L262" s="39" t="s">
        <v>1767</v>
      </c>
      <c r="M262" s="39" t="s">
        <v>1886</v>
      </c>
      <c r="N262" s="61">
        <v>0.2</v>
      </c>
      <c r="O262" s="177">
        <v>12</v>
      </c>
      <c r="Q262" s="38">
        <f t="shared" si="24"/>
        <v>39.594666666666662</v>
      </c>
      <c r="R262" s="187">
        <f t="shared" si="25"/>
        <v>475.13599999999997</v>
      </c>
      <c r="S262" s="184">
        <f t="shared" si="26"/>
        <v>0</v>
      </c>
      <c r="T262" s="184">
        <f t="shared" si="27"/>
        <v>475.13599999999997</v>
      </c>
      <c r="U262" s="184">
        <f t="shared" si="28"/>
        <v>1900.5439999999999</v>
      </c>
      <c r="V262" s="184"/>
    </row>
    <row r="263" spans="1:22">
      <c r="A263" s="78" t="s">
        <v>827</v>
      </c>
      <c r="B263" s="65">
        <v>637</v>
      </c>
      <c r="C263" s="78">
        <v>1</v>
      </c>
      <c r="D263" s="38" t="s">
        <v>1778</v>
      </c>
      <c r="E263" s="78"/>
      <c r="F263" s="42" t="s">
        <v>1284</v>
      </c>
      <c r="G263" s="39"/>
      <c r="H263" s="39"/>
      <c r="I263" s="70">
        <v>42699</v>
      </c>
      <c r="J263" s="39" t="s">
        <v>1779</v>
      </c>
      <c r="K263" s="40">
        <v>1833.96</v>
      </c>
      <c r="L263" s="39" t="s">
        <v>1767</v>
      </c>
      <c r="M263" s="39" t="s">
        <v>1886</v>
      </c>
      <c r="N263" s="61">
        <v>0.2</v>
      </c>
      <c r="O263" s="177">
        <v>12</v>
      </c>
      <c r="Q263" s="38">
        <f t="shared" si="24"/>
        <v>30.566000000000003</v>
      </c>
      <c r="R263" s="187">
        <f t="shared" si="25"/>
        <v>366.79200000000003</v>
      </c>
      <c r="S263" s="184">
        <f t="shared" si="26"/>
        <v>0</v>
      </c>
      <c r="T263" s="184">
        <f t="shared" si="27"/>
        <v>366.79200000000003</v>
      </c>
      <c r="U263" s="184">
        <f t="shared" si="28"/>
        <v>1467.1680000000001</v>
      </c>
      <c r="V263" s="184"/>
    </row>
    <row r="264" spans="1:22">
      <c r="A264" s="78" t="s">
        <v>827</v>
      </c>
      <c r="B264" s="65">
        <v>638</v>
      </c>
      <c r="C264" s="78">
        <v>1</v>
      </c>
      <c r="D264" s="38" t="s">
        <v>1780</v>
      </c>
      <c r="E264" s="78"/>
      <c r="F264" s="42" t="s">
        <v>1284</v>
      </c>
      <c r="G264" s="39"/>
      <c r="H264" s="39"/>
      <c r="I264" s="70">
        <v>42699</v>
      </c>
      <c r="J264" s="39" t="s">
        <v>1779</v>
      </c>
      <c r="K264" s="40">
        <v>1144.92</v>
      </c>
      <c r="L264" s="39" t="s">
        <v>1767</v>
      </c>
      <c r="M264" s="39" t="s">
        <v>1886</v>
      </c>
      <c r="N264" s="61">
        <v>0.2</v>
      </c>
      <c r="O264" s="177">
        <v>12</v>
      </c>
      <c r="Q264" s="38">
        <f t="shared" ref="Q264:Q324" si="29">+K264*N264/12</f>
        <v>19.082000000000004</v>
      </c>
      <c r="R264" s="187">
        <f t="shared" ref="R264:R324" si="30">+Q264*O264</f>
        <v>228.98400000000004</v>
      </c>
      <c r="S264" s="184">
        <f t="shared" ref="S264:S323" si="31">+Q264*P264</f>
        <v>0</v>
      </c>
      <c r="T264" s="184">
        <f t="shared" ref="T264:T324" si="32">+S264+R264</f>
        <v>228.98400000000004</v>
      </c>
      <c r="U264" s="184">
        <f t="shared" ref="U264:U324" si="33">+K264-T264</f>
        <v>915.93600000000004</v>
      </c>
      <c r="V264" s="184"/>
    </row>
    <row r="265" spans="1:22">
      <c r="A265" s="78" t="s">
        <v>827</v>
      </c>
      <c r="B265" s="65">
        <v>639</v>
      </c>
      <c r="C265" s="78">
        <v>1</v>
      </c>
      <c r="D265" s="38" t="s">
        <v>1781</v>
      </c>
      <c r="E265" s="78"/>
      <c r="F265" s="42" t="s">
        <v>1284</v>
      </c>
      <c r="G265" s="39"/>
      <c r="H265" s="39"/>
      <c r="I265" s="70">
        <v>42699</v>
      </c>
      <c r="J265" s="39" t="s">
        <v>1779</v>
      </c>
      <c r="K265" s="40">
        <v>1175.8499999999999</v>
      </c>
      <c r="L265" s="39" t="s">
        <v>1767</v>
      </c>
      <c r="M265" s="39" t="s">
        <v>1886</v>
      </c>
      <c r="N265" s="61">
        <v>0.2</v>
      </c>
      <c r="O265" s="177">
        <v>12</v>
      </c>
      <c r="Q265" s="38">
        <f t="shared" si="29"/>
        <v>19.5975</v>
      </c>
      <c r="R265" s="187">
        <f t="shared" si="30"/>
        <v>235.17000000000002</v>
      </c>
      <c r="S265" s="184">
        <f t="shared" si="31"/>
        <v>0</v>
      </c>
      <c r="T265" s="184">
        <f t="shared" si="32"/>
        <v>235.17000000000002</v>
      </c>
      <c r="U265" s="184">
        <f t="shared" si="33"/>
        <v>940.67999999999984</v>
      </c>
      <c r="V265" s="184"/>
    </row>
    <row r="266" spans="1:22">
      <c r="A266" s="78" t="s">
        <v>827</v>
      </c>
      <c r="B266" s="65">
        <v>640</v>
      </c>
      <c r="C266" s="78">
        <v>1</v>
      </c>
      <c r="D266" s="38" t="s">
        <v>1782</v>
      </c>
      <c r="E266" s="78"/>
      <c r="F266" s="42" t="s">
        <v>1284</v>
      </c>
      <c r="G266" s="39">
        <v>11030260</v>
      </c>
      <c r="H266" s="39"/>
      <c r="I266" s="70">
        <v>42698</v>
      </c>
      <c r="J266" s="39">
        <v>828</v>
      </c>
      <c r="K266" s="40">
        <v>754</v>
      </c>
      <c r="L266" s="39" t="s">
        <v>1767</v>
      </c>
      <c r="M266" s="39" t="s">
        <v>1886</v>
      </c>
      <c r="N266" s="61">
        <v>0.2</v>
      </c>
      <c r="O266" s="177">
        <v>12</v>
      </c>
      <c r="Q266" s="38">
        <f t="shared" si="29"/>
        <v>12.566666666666668</v>
      </c>
      <c r="R266" s="187">
        <f t="shared" si="30"/>
        <v>150.80000000000001</v>
      </c>
      <c r="S266" s="184">
        <f t="shared" si="31"/>
        <v>0</v>
      </c>
      <c r="T266" s="184">
        <f t="shared" si="32"/>
        <v>150.80000000000001</v>
      </c>
      <c r="U266" s="184">
        <f t="shared" si="33"/>
        <v>603.20000000000005</v>
      </c>
      <c r="V266" s="184"/>
    </row>
    <row r="267" spans="1:22">
      <c r="A267" s="78" t="s">
        <v>827</v>
      </c>
      <c r="B267" s="65">
        <v>641</v>
      </c>
      <c r="C267" s="78">
        <v>1</v>
      </c>
      <c r="D267" s="38" t="s">
        <v>1783</v>
      </c>
      <c r="E267" s="78"/>
      <c r="F267" s="42" t="s">
        <v>1284</v>
      </c>
      <c r="G267" s="39">
        <v>11030260</v>
      </c>
      <c r="H267" s="39"/>
      <c r="I267" s="70">
        <v>42698</v>
      </c>
      <c r="J267" s="39">
        <v>828</v>
      </c>
      <c r="K267" s="40">
        <v>2436</v>
      </c>
      <c r="L267" s="39" t="s">
        <v>1767</v>
      </c>
      <c r="M267" s="39" t="s">
        <v>1886</v>
      </c>
      <c r="N267" s="61">
        <v>0.2</v>
      </c>
      <c r="O267" s="177">
        <v>12</v>
      </c>
      <c r="Q267" s="38">
        <f t="shared" si="29"/>
        <v>40.6</v>
      </c>
      <c r="R267" s="187">
        <f t="shared" si="30"/>
        <v>487.20000000000005</v>
      </c>
      <c r="S267" s="184">
        <f t="shared" si="31"/>
        <v>0</v>
      </c>
      <c r="T267" s="184">
        <f t="shared" si="32"/>
        <v>487.20000000000005</v>
      </c>
      <c r="U267" s="184">
        <f t="shared" si="33"/>
        <v>1948.8</v>
      </c>
      <c r="V267" s="184"/>
    </row>
    <row r="268" spans="1:22">
      <c r="A268" s="78" t="s">
        <v>827</v>
      </c>
      <c r="B268" s="65">
        <v>642</v>
      </c>
      <c r="C268" s="78">
        <v>1</v>
      </c>
      <c r="D268" s="38" t="s">
        <v>1784</v>
      </c>
      <c r="E268" s="78"/>
      <c r="F268" s="42" t="s">
        <v>1284</v>
      </c>
      <c r="G268" s="39">
        <v>11030260</v>
      </c>
      <c r="H268" s="39"/>
      <c r="I268" s="70">
        <v>42698</v>
      </c>
      <c r="J268" s="39">
        <v>828</v>
      </c>
      <c r="K268" s="40">
        <v>406</v>
      </c>
      <c r="L268" s="39" t="s">
        <v>1767</v>
      </c>
      <c r="M268" s="39" t="s">
        <v>1886</v>
      </c>
      <c r="N268" s="61">
        <v>0.2</v>
      </c>
      <c r="O268" s="177">
        <v>12</v>
      </c>
      <c r="Q268" s="38">
        <f t="shared" si="29"/>
        <v>6.7666666666666666</v>
      </c>
      <c r="R268" s="187">
        <f t="shared" si="30"/>
        <v>81.2</v>
      </c>
      <c r="S268" s="184">
        <f t="shared" si="31"/>
        <v>0</v>
      </c>
      <c r="T268" s="184">
        <f t="shared" si="32"/>
        <v>81.2</v>
      </c>
      <c r="U268" s="184">
        <f t="shared" si="33"/>
        <v>324.8</v>
      </c>
      <c r="V268" s="184"/>
    </row>
    <row r="269" spans="1:22">
      <c r="A269" s="78" t="s">
        <v>827</v>
      </c>
      <c r="B269" s="65">
        <v>643</v>
      </c>
      <c r="C269" s="78">
        <v>1</v>
      </c>
      <c r="D269" s="38" t="s">
        <v>1785</v>
      </c>
      <c r="E269" s="78"/>
      <c r="F269" s="42"/>
      <c r="G269" s="39">
        <v>11099044</v>
      </c>
      <c r="H269" s="39"/>
      <c r="I269" s="70">
        <v>42702</v>
      </c>
      <c r="J269" s="39">
        <v>536256</v>
      </c>
      <c r="K269" s="40">
        <v>5439</v>
      </c>
      <c r="L269" s="39" t="s">
        <v>1446</v>
      </c>
      <c r="M269" s="39" t="s">
        <v>1885</v>
      </c>
      <c r="N269" s="61">
        <v>0.1</v>
      </c>
      <c r="O269" s="177">
        <v>12</v>
      </c>
      <c r="P269" s="177">
        <v>1</v>
      </c>
      <c r="Q269" s="38">
        <f t="shared" si="29"/>
        <v>45.324999999999996</v>
      </c>
      <c r="R269" s="187">
        <f t="shared" si="30"/>
        <v>543.9</v>
      </c>
      <c r="S269" s="184">
        <f t="shared" si="31"/>
        <v>45.324999999999996</v>
      </c>
      <c r="T269" s="184">
        <f t="shared" si="32"/>
        <v>589.22500000000002</v>
      </c>
      <c r="U269" s="184">
        <f t="shared" si="33"/>
        <v>4849.7749999999996</v>
      </c>
    </row>
    <row r="270" spans="1:22">
      <c r="A270" s="78" t="s">
        <v>827</v>
      </c>
      <c r="B270" s="65">
        <v>644</v>
      </c>
      <c r="C270" s="78">
        <v>1</v>
      </c>
      <c r="D270" s="38" t="s">
        <v>1786</v>
      </c>
      <c r="E270" s="78"/>
      <c r="F270" s="42" t="s">
        <v>1308</v>
      </c>
      <c r="G270" s="39"/>
      <c r="H270" s="39">
        <v>1058</v>
      </c>
      <c r="I270" s="70">
        <v>42752</v>
      </c>
      <c r="J270" s="39">
        <v>134795</v>
      </c>
      <c r="K270" s="40">
        <v>1118.04</v>
      </c>
      <c r="L270" s="39" t="s">
        <v>1787</v>
      </c>
      <c r="M270" s="39" t="s">
        <v>1885</v>
      </c>
      <c r="N270" s="61">
        <v>0.1</v>
      </c>
      <c r="O270" s="177">
        <v>12</v>
      </c>
      <c r="P270" s="177">
        <v>0</v>
      </c>
      <c r="Q270" s="38">
        <f t="shared" si="29"/>
        <v>9.3170000000000002</v>
      </c>
      <c r="R270" s="187">
        <f t="shared" si="30"/>
        <v>111.804</v>
      </c>
      <c r="S270" s="184">
        <f t="shared" si="31"/>
        <v>0</v>
      </c>
      <c r="T270" s="184">
        <f t="shared" si="32"/>
        <v>111.804</v>
      </c>
      <c r="U270" s="184">
        <f t="shared" si="33"/>
        <v>1006.236</v>
      </c>
    </row>
    <row r="271" spans="1:22">
      <c r="A271" s="78" t="s">
        <v>827</v>
      </c>
      <c r="B271" s="65">
        <v>645</v>
      </c>
      <c r="C271" s="78">
        <v>1</v>
      </c>
      <c r="D271" s="38" t="s">
        <v>1788</v>
      </c>
      <c r="E271" s="78"/>
      <c r="F271" s="42" t="s">
        <v>1280</v>
      </c>
      <c r="G271" s="39">
        <v>11080580</v>
      </c>
      <c r="H271" s="39"/>
      <c r="I271" s="70">
        <v>42815</v>
      </c>
      <c r="J271" s="39">
        <v>3709</v>
      </c>
      <c r="K271" s="40">
        <v>1648</v>
      </c>
      <c r="L271" s="39" t="s">
        <v>1614</v>
      </c>
      <c r="M271" s="39" t="s">
        <v>1877</v>
      </c>
      <c r="N271" s="61">
        <v>0.33329999999999999</v>
      </c>
      <c r="O271" s="177">
        <v>12</v>
      </c>
      <c r="P271" s="177">
        <v>0</v>
      </c>
      <c r="Q271" s="38">
        <f t="shared" si="29"/>
        <v>45.773199999999996</v>
      </c>
      <c r="R271" s="187">
        <f t="shared" si="30"/>
        <v>549.27839999999992</v>
      </c>
      <c r="S271" s="184">
        <f t="shared" si="31"/>
        <v>0</v>
      </c>
      <c r="T271" s="184">
        <f t="shared" si="32"/>
        <v>549.27839999999992</v>
      </c>
      <c r="U271" s="184">
        <f t="shared" si="33"/>
        <v>1098.7216000000001</v>
      </c>
    </row>
    <row r="272" spans="1:22">
      <c r="A272" s="78" t="s">
        <v>827</v>
      </c>
      <c r="B272" s="65">
        <v>646</v>
      </c>
      <c r="C272" s="78">
        <v>1</v>
      </c>
      <c r="D272" s="38" t="s">
        <v>1789</v>
      </c>
      <c r="E272" s="78"/>
      <c r="F272" s="42" t="s">
        <v>1266</v>
      </c>
      <c r="G272" s="39">
        <v>11080580</v>
      </c>
      <c r="H272" s="39"/>
      <c r="I272" s="70">
        <v>42815</v>
      </c>
      <c r="J272" s="39">
        <v>3709</v>
      </c>
      <c r="K272" s="40">
        <v>1648</v>
      </c>
      <c r="L272" s="39" t="s">
        <v>1614</v>
      </c>
      <c r="M272" s="39" t="s">
        <v>1877</v>
      </c>
      <c r="N272" s="61">
        <v>0.33329999999999999</v>
      </c>
      <c r="O272" s="177">
        <v>12</v>
      </c>
      <c r="P272" s="177">
        <v>0</v>
      </c>
      <c r="Q272" s="38">
        <f t="shared" si="29"/>
        <v>45.773199999999996</v>
      </c>
      <c r="R272" s="187">
        <f t="shared" si="30"/>
        <v>549.27839999999992</v>
      </c>
      <c r="S272" s="184">
        <f t="shared" si="31"/>
        <v>0</v>
      </c>
      <c r="T272" s="184">
        <f t="shared" si="32"/>
        <v>549.27839999999992</v>
      </c>
      <c r="U272" s="184">
        <f t="shared" si="33"/>
        <v>1098.7216000000001</v>
      </c>
    </row>
    <row r="273" spans="1:22">
      <c r="A273" s="78" t="s">
        <v>827</v>
      </c>
      <c r="B273" s="65">
        <v>647</v>
      </c>
      <c r="C273" s="78">
        <v>1</v>
      </c>
      <c r="D273" s="38" t="s">
        <v>1790</v>
      </c>
      <c r="E273" s="78"/>
      <c r="F273" s="42" t="s">
        <v>1265</v>
      </c>
      <c r="G273" s="39">
        <v>11080580</v>
      </c>
      <c r="H273" s="39"/>
      <c r="I273" s="70">
        <v>42815</v>
      </c>
      <c r="J273" s="39">
        <v>3709</v>
      </c>
      <c r="K273" s="40">
        <v>1648</v>
      </c>
      <c r="L273" s="39" t="s">
        <v>1614</v>
      </c>
      <c r="M273" s="39" t="s">
        <v>1877</v>
      </c>
      <c r="N273" s="61">
        <v>0.33329999999999999</v>
      </c>
      <c r="O273" s="177">
        <v>12</v>
      </c>
      <c r="P273" s="177">
        <v>0</v>
      </c>
      <c r="Q273" s="38">
        <f t="shared" si="29"/>
        <v>45.773199999999996</v>
      </c>
      <c r="R273" s="187">
        <f t="shared" si="30"/>
        <v>549.27839999999992</v>
      </c>
      <c r="S273" s="184">
        <f t="shared" si="31"/>
        <v>0</v>
      </c>
      <c r="T273" s="184">
        <f t="shared" si="32"/>
        <v>549.27839999999992</v>
      </c>
      <c r="U273" s="184">
        <f t="shared" si="33"/>
        <v>1098.7216000000001</v>
      </c>
    </row>
    <row r="274" spans="1:22">
      <c r="A274" s="78" t="s">
        <v>827</v>
      </c>
      <c r="B274" s="65">
        <v>648</v>
      </c>
      <c r="C274" s="78">
        <v>1</v>
      </c>
      <c r="D274" s="38" t="s">
        <v>842</v>
      </c>
      <c r="E274" s="78"/>
      <c r="F274" s="42" t="s">
        <v>653</v>
      </c>
      <c r="G274" s="39"/>
      <c r="H274" s="39"/>
      <c r="I274" s="70">
        <v>42796</v>
      </c>
      <c r="J274" s="39" t="s">
        <v>1791</v>
      </c>
      <c r="K274" s="40">
        <v>1345.6</v>
      </c>
      <c r="L274" s="39" t="s">
        <v>1792</v>
      </c>
      <c r="M274" s="39" t="s">
        <v>1887</v>
      </c>
      <c r="N274" s="61">
        <v>0.1</v>
      </c>
      <c r="O274" s="177">
        <v>12</v>
      </c>
      <c r="P274" s="177">
        <v>0</v>
      </c>
      <c r="Q274" s="38">
        <f t="shared" si="29"/>
        <v>11.213333333333333</v>
      </c>
      <c r="R274" s="187">
        <f t="shared" si="30"/>
        <v>134.56</v>
      </c>
      <c r="S274" s="184">
        <f t="shared" si="31"/>
        <v>0</v>
      </c>
      <c r="T274" s="184">
        <f t="shared" si="32"/>
        <v>134.56</v>
      </c>
      <c r="U274" s="184">
        <f t="shared" si="33"/>
        <v>1211.04</v>
      </c>
    </row>
    <row r="275" spans="1:22">
      <c r="A275" s="78" t="s">
        <v>827</v>
      </c>
      <c r="B275" s="65">
        <v>649</v>
      </c>
      <c r="C275" s="78">
        <v>1</v>
      </c>
      <c r="D275" s="38" t="s">
        <v>842</v>
      </c>
      <c r="E275" s="78"/>
      <c r="F275" s="42" t="s">
        <v>653</v>
      </c>
      <c r="G275" s="39"/>
      <c r="H275" s="39"/>
      <c r="I275" s="70">
        <v>42796</v>
      </c>
      <c r="J275" s="39" t="s">
        <v>1791</v>
      </c>
      <c r="K275" s="40">
        <v>1345.6</v>
      </c>
      <c r="L275" s="39" t="s">
        <v>1792</v>
      </c>
      <c r="M275" s="39" t="s">
        <v>1887</v>
      </c>
      <c r="N275" s="61">
        <v>0.1</v>
      </c>
      <c r="O275" s="177">
        <v>12</v>
      </c>
      <c r="P275" s="177">
        <v>0</v>
      </c>
      <c r="Q275" s="38">
        <f t="shared" si="29"/>
        <v>11.213333333333333</v>
      </c>
      <c r="R275" s="187">
        <f t="shared" si="30"/>
        <v>134.56</v>
      </c>
      <c r="S275" s="184">
        <f t="shared" si="31"/>
        <v>0</v>
      </c>
      <c r="T275" s="184">
        <f t="shared" si="32"/>
        <v>134.56</v>
      </c>
      <c r="U275" s="184">
        <f t="shared" si="33"/>
        <v>1211.04</v>
      </c>
    </row>
    <row r="276" spans="1:22">
      <c r="A276" s="78" t="s">
        <v>827</v>
      </c>
      <c r="B276" s="65">
        <v>650</v>
      </c>
      <c r="C276" s="78">
        <v>1</v>
      </c>
      <c r="D276" s="38" t="s">
        <v>842</v>
      </c>
      <c r="E276" s="78"/>
      <c r="F276" s="42" t="s">
        <v>1364</v>
      </c>
      <c r="G276" s="39"/>
      <c r="H276" s="39"/>
      <c r="I276" s="70">
        <v>42796</v>
      </c>
      <c r="J276" s="39" t="s">
        <v>1791</v>
      </c>
      <c r="K276" s="40">
        <v>1345.6</v>
      </c>
      <c r="L276" s="39" t="s">
        <v>1792</v>
      </c>
      <c r="M276" s="39" t="s">
        <v>1887</v>
      </c>
      <c r="N276" s="61">
        <v>0.1</v>
      </c>
      <c r="O276" s="177">
        <v>12</v>
      </c>
      <c r="P276" s="177">
        <v>0</v>
      </c>
      <c r="Q276" s="38">
        <f t="shared" si="29"/>
        <v>11.213333333333333</v>
      </c>
      <c r="R276" s="187">
        <f t="shared" si="30"/>
        <v>134.56</v>
      </c>
      <c r="S276" s="184">
        <f t="shared" si="31"/>
        <v>0</v>
      </c>
      <c r="T276" s="184">
        <f t="shared" si="32"/>
        <v>134.56</v>
      </c>
      <c r="U276" s="184">
        <f t="shared" si="33"/>
        <v>1211.04</v>
      </c>
    </row>
    <row r="277" spans="1:22">
      <c r="A277" s="78" t="s">
        <v>827</v>
      </c>
      <c r="B277" s="65">
        <v>651</v>
      </c>
      <c r="C277" s="78">
        <v>1</v>
      </c>
      <c r="D277" s="38" t="s">
        <v>842</v>
      </c>
      <c r="E277" s="78"/>
      <c r="F277" s="42" t="s">
        <v>1364</v>
      </c>
      <c r="G277" s="39"/>
      <c r="H277" s="39"/>
      <c r="I277" s="70">
        <v>42796</v>
      </c>
      <c r="J277" s="39" t="s">
        <v>1791</v>
      </c>
      <c r="K277" s="40">
        <v>1345.6</v>
      </c>
      <c r="L277" s="39" t="s">
        <v>1792</v>
      </c>
      <c r="M277" s="39" t="s">
        <v>1887</v>
      </c>
      <c r="N277" s="61">
        <v>0.1</v>
      </c>
      <c r="O277" s="177">
        <v>12</v>
      </c>
      <c r="P277" s="177">
        <v>0</v>
      </c>
      <c r="Q277" s="38">
        <f t="shared" si="29"/>
        <v>11.213333333333333</v>
      </c>
      <c r="R277" s="187">
        <f t="shared" si="30"/>
        <v>134.56</v>
      </c>
      <c r="S277" s="184">
        <f t="shared" si="31"/>
        <v>0</v>
      </c>
      <c r="T277" s="184">
        <f t="shared" si="32"/>
        <v>134.56</v>
      </c>
      <c r="U277" s="184">
        <f t="shared" si="33"/>
        <v>1211.04</v>
      </c>
    </row>
    <row r="278" spans="1:22">
      <c r="A278" s="78" t="s">
        <v>827</v>
      </c>
      <c r="B278" s="65">
        <v>652</v>
      </c>
      <c r="C278" s="78">
        <v>1</v>
      </c>
      <c r="D278" s="38" t="s">
        <v>842</v>
      </c>
      <c r="E278" s="78"/>
      <c r="F278" s="42" t="s">
        <v>1793</v>
      </c>
      <c r="G278" s="39"/>
      <c r="H278" s="39"/>
      <c r="I278" s="70">
        <v>42796</v>
      </c>
      <c r="J278" s="39" t="s">
        <v>1791</v>
      </c>
      <c r="K278" s="40">
        <v>1345.6</v>
      </c>
      <c r="L278" s="39" t="s">
        <v>1792</v>
      </c>
      <c r="M278" s="39" t="s">
        <v>1887</v>
      </c>
      <c r="N278" s="61">
        <v>0.1</v>
      </c>
      <c r="O278" s="177">
        <v>12</v>
      </c>
      <c r="P278" s="177">
        <v>0</v>
      </c>
      <c r="Q278" s="38">
        <f t="shared" si="29"/>
        <v>11.213333333333333</v>
      </c>
      <c r="R278" s="187">
        <f t="shared" si="30"/>
        <v>134.56</v>
      </c>
      <c r="S278" s="184">
        <f t="shared" si="31"/>
        <v>0</v>
      </c>
      <c r="T278" s="184">
        <f t="shared" si="32"/>
        <v>134.56</v>
      </c>
      <c r="U278" s="184">
        <f t="shared" si="33"/>
        <v>1211.04</v>
      </c>
    </row>
    <row r="279" spans="1:22">
      <c r="A279" s="78" t="s">
        <v>827</v>
      </c>
      <c r="B279" s="65">
        <v>653</v>
      </c>
      <c r="C279" s="78">
        <v>1</v>
      </c>
      <c r="D279" s="38" t="s">
        <v>842</v>
      </c>
      <c r="E279" s="78"/>
      <c r="F279" s="42" t="s">
        <v>1793</v>
      </c>
      <c r="G279" s="39"/>
      <c r="H279" s="39"/>
      <c r="I279" s="70">
        <v>42796</v>
      </c>
      <c r="J279" s="39" t="s">
        <v>1791</v>
      </c>
      <c r="K279" s="40">
        <v>1345.6</v>
      </c>
      <c r="L279" s="39" t="s">
        <v>1792</v>
      </c>
      <c r="M279" s="39" t="s">
        <v>1887</v>
      </c>
      <c r="N279" s="61">
        <v>0.1</v>
      </c>
      <c r="O279" s="177">
        <v>12</v>
      </c>
      <c r="P279" s="177">
        <v>0</v>
      </c>
      <c r="Q279" s="38">
        <f t="shared" si="29"/>
        <v>11.213333333333333</v>
      </c>
      <c r="R279" s="187">
        <f t="shared" si="30"/>
        <v>134.56</v>
      </c>
      <c r="S279" s="184">
        <f t="shared" si="31"/>
        <v>0</v>
      </c>
      <c r="T279" s="184">
        <f t="shared" si="32"/>
        <v>134.56</v>
      </c>
      <c r="U279" s="184">
        <f t="shared" si="33"/>
        <v>1211.04</v>
      </c>
    </row>
    <row r="280" spans="1:22">
      <c r="A280" s="78" t="s">
        <v>827</v>
      </c>
      <c r="B280" s="65">
        <v>654</v>
      </c>
      <c r="C280" s="78">
        <v>1</v>
      </c>
      <c r="D280" s="38" t="s">
        <v>1794</v>
      </c>
      <c r="E280" s="78"/>
      <c r="F280" s="42" t="s">
        <v>1266</v>
      </c>
      <c r="G280" s="39">
        <v>11080610</v>
      </c>
      <c r="H280" s="39"/>
      <c r="I280" s="70">
        <v>42905</v>
      </c>
      <c r="J280" s="39">
        <v>4213</v>
      </c>
      <c r="K280" s="40">
        <v>3758</v>
      </c>
      <c r="L280" s="39" t="s">
        <v>1795</v>
      </c>
      <c r="M280" s="39" t="s">
        <v>1877</v>
      </c>
      <c r="N280" s="61">
        <v>0.33329999999999999</v>
      </c>
      <c r="O280" s="177">
        <v>12</v>
      </c>
      <c r="P280" s="177">
        <v>0</v>
      </c>
      <c r="Q280" s="38">
        <f t="shared" si="29"/>
        <v>104.37844999999999</v>
      </c>
      <c r="R280" s="187">
        <f t="shared" si="30"/>
        <v>1252.5413999999998</v>
      </c>
      <c r="S280" s="184">
        <f t="shared" si="31"/>
        <v>0</v>
      </c>
      <c r="T280" s="184">
        <f t="shared" si="32"/>
        <v>1252.5413999999998</v>
      </c>
      <c r="U280" s="184">
        <f t="shared" si="33"/>
        <v>2505.4585999999999</v>
      </c>
    </row>
    <row r="281" spans="1:22">
      <c r="A281" s="78" t="s">
        <v>827</v>
      </c>
      <c r="B281" s="65">
        <v>655</v>
      </c>
      <c r="C281" s="78">
        <v>1</v>
      </c>
      <c r="D281" s="38" t="s">
        <v>1796</v>
      </c>
      <c r="E281" s="78"/>
      <c r="F281" s="42" t="s">
        <v>1797</v>
      </c>
      <c r="G281" s="39">
        <v>11080620</v>
      </c>
      <c r="H281" s="39"/>
      <c r="I281" s="70">
        <v>42905</v>
      </c>
      <c r="J281" s="39">
        <v>4213</v>
      </c>
      <c r="K281" s="40">
        <v>4723.24</v>
      </c>
      <c r="L281" s="39" t="s">
        <v>1795</v>
      </c>
      <c r="M281" s="39" t="s">
        <v>1877</v>
      </c>
      <c r="N281" s="61">
        <v>0.33329999999999999</v>
      </c>
      <c r="O281" s="177">
        <v>12</v>
      </c>
      <c r="P281" s="177">
        <v>0</v>
      </c>
      <c r="Q281" s="38">
        <f t="shared" si="29"/>
        <v>131.18799099999998</v>
      </c>
      <c r="R281" s="187">
        <f t="shared" si="30"/>
        <v>1574.2558919999997</v>
      </c>
      <c r="S281" s="184">
        <f t="shared" si="31"/>
        <v>0</v>
      </c>
      <c r="T281" s="184">
        <f t="shared" si="32"/>
        <v>1574.2558919999997</v>
      </c>
      <c r="U281" s="184">
        <f t="shared" si="33"/>
        <v>3148.9841080000001</v>
      </c>
    </row>
    <row r="282" spans="1:22">
      <c r="A282" s="78" t="s">
        <v>827</v>
      </c>
      <c r="B282" s="65">
        <v>656</v>
      </c>
      <c r="C282" s="78">
        <v>1</v>
      </c>
      <c r="D282" s="38" t="s">
        <v>1798</v>
      </c>
      <c r="E282" s="78"/>
      <c r="F282" s="42" t="s">
        <v>1757</v>
      </c>
      <c r="G282" s="39">
        <v>11099055</v>
      </c>
      <c r="H282" s="39"/>
      <c r="I282" s="70">
        <v>42916</v>
      </c>
      <c r="J282" s="39" t="s">
        <v>1799</v>
      </c>
      <c r="K282" s="40">
        <v>2499</v>
      </c>
      <c r="L282" s="39" t="s">
        <v>1519</v>
      </c>
      <c r="M282" s="39" t="s">
        <v>1863</v>
      </c>
      <c r="N282" s="61">
        <v>0.1</v>
      </c>
      <c r="O282" s="177">
        <v>12</v>
      </c>
      <c r="P282" s="177">
        <v>0</v>
      </c>
      <c r="Q282" s="38">
        <f t="shared" si="29"/>
        <v>20.824999999999999</v>
      </c>
      <c r="R282" s="187">
        <f t="shared" si="30"/>
        <v>249.89999999999998</v>
      </c>
      <c r="S282" s="184">
        <f t="shared" si="31"/>
        <v>0</v>
      </c>
      <c r="T282" s="184">
        <f t="shared" si="32"/>
        <v>249.89999999999998</v>
      </c>
      <c r="U282" s="184">
        <f t="shared" si="33"/>
        <v>2249.1</v>
      </c>
    </row>
    <row r="283" spans="1:22">
      <c r="A283" s="78" t="s">
        <v>827</v>
      </c>
      <c r="B283" s="65">
        <v>657</v>
      </c>
      <c r="C283" s="78">
        <v>1</v>
      </c>
      <c r="D283" s="38" t="s">
        <v>1800</v>
      </c>
      <c r="E283" s="78"/>
      <c r="F283" s="42" t="s">
        <v>1284</v>
      </c>
      <c r="G283" s="39">
        <v>11030280</v>
      </c>
      <c r="H283" s="39"/>
      <c r="I283" s="70">
        <v>42900</v>
      </c>
      <c r="J283" s="39">
        <v>332</v>
      </c>
      <c r="K283" s="40">
        <v>754</v>
      </c>
      <c r="L283" s="39" t="s">
        <v>1801</v>
      </c>
      <c r="M283" s="39" t="s">
        <v>1886</v>
      </c>
      <c r="N283" s="61">
        <v>0.2</v>
      </c>
      <c r="O283" s="177">
        <v>12</v>
      </c>
      <c r="Q283" s="38">
        <f t="shared" si="29"/>
        <v>12.566666666666668</v>
      </c>
      <c r="R283" s="187">
        <f t="shared" si="30"/>
        <v>150.80000000000001</v>
      </c>
      <c r="S283" s="184">
        <f t="shared" si="31"/>
        <v>0</v>
      </c>
      <c r="T283" s="184">
        <f t="shared" si="32"/>
        <v>150.80000000000001</v>
      </c>
      <c r="U283" s="184">
        <f t="shared" si="33"/>
        <v>603.20000000000005</v>
      </c>
      <c r="V283" s="184"/>
    </row>
    <row r="284" spans="1:22">
      <c r="A284" s="78" t="s">
        <v>827</v>
      </c>
      <c r="B284" s="65">
        <v>658</v>
      </c>
      <c r="C284" s="78">
        <v>1</v>
      </c>
      <c r="D284" s="38" t="s">
        <v>1800</v>
      </c>
      <c r="E284" s="78"/>
      <c r="F284" s="42" t="s">
        <v>1284</v>
      </c>
      <c r="G284" s="39">
        <v>11030370</v>
      </c>
      <c r="H284" s="39"/>
      <c r="I284" s="70">
        <v>42898</v>
      </c>
      <c r="J284" s="39">
        <v>331</v>
      </c>
      <c r="K284" s="40">
        <v>754</v>
      </c>
      <c r="L284" s="39" t="s">
        <v>1801</v>
      </c>
      <c r="M284" s="39" t="s">
        <v>1886</v>
      </c>
      <c r="N284" s="61">
        <v>0.2</v>
      </c>
      <c r="O284" s="177">
        <v>12</v>
      </c>
      <c r="Q284" s="38">
        <f t="shared" si="29"/>
        <v>12.566666666666668</v>
      </c>
      <c r="R284" s="187">
        <f t="shared" si="30"/>
        <v>150.80000000000001</v>
      </c>
      <c r="S284" s="184">
        <f t="shared" si="31"/>
        <v>0</v>
      </c>
      <c r="T284" s="184">
        <f t="shared" si="32"/>
        <v>150.80000000000001</v>
      </c>
      <c r="U284" s="184">
        <f t="shared" si="33"/>
        <v>603.20000000000005</v>
      </c>
      <c r="V284" s="184"/>
    </row>
    <row r="285" spans="1:22">
      <c r="A285" s="78" t="s">
        <v>827</v>
      </c>
      <c r="B285" s="65">
        <v>659</v>
      </c>
      <c r="C285" s="78">
        <v>1</v>
      </c>
      <c r="D285" s="38" t="s">
        <v>1800</v>
      </c>
      <c r="E285" s="78"/>
      <c r="F285" s="42" t="s">
        <v>1284</v>
      </c>
      <c r="G285" s="39">
        <v>11030370</v>
      </c>
      <c r="H285" s="39"/>
      <c r="I285" s="70">
        <v>42898</v>
      </c>
      <c r="J285" s="39">
        <v>331</v>
      </c>
      <c r="K285" s="40">
        <v>754</v>
      </c>
      <c r="L285" s="39" t="s">
        <v>1801</v>
      </c>
      <c r="M285" s="39" t="s">
        <v>1886</v>
      </c>
      <c r="N285" s="61">
        <v>0.2</v>
      </c>
      <c r="O285" s="177">
        <v>12</v>
      </c>
      <c r="Q285" s="38">
        <f t="shared" si="29"/>
        <v>12.566666666666668</v>
      </c>
      <c r="R285" s="187">
        <f t="shared" si="30"/>
        <v>150.80000000000001</v>
      </c>
      <c r="S285" s="184">
        <f t="shared" si="31"/>
        <v>0</v>
      </c>
      <c r="T285" s="184">
        <f t="shared" si="32"/>
        <v>150.80000000000001</v>
      </c>
      <c r="U285" s="184">
        <f t="shared" si="33"/>
        <v>603.20000000000005</v>
      </c>
      <c r="V285" s="184"/>
    </row>
    <row r="286" spans="1:22">
      <c r="A286" s="78" t="s">
        <v>827</v>
      </c>
      <c r="B286" s="65">
        <v>660</v>
      </c>
      <c r="C286" s="78">
        <v>1</v>
      </c>
      <c r="D286" s="38" t="s">
        <v>1802</v>
      </c>
      <c r="E286" s="78"/>
      <c r="F286" s="42" t="s">
        <v>1797</v>
      </c>
      <c r="G286" s="39" t="s">
        <v>1803</v>
      </c>
      <c r="H286" s="39"/>
      <c r="I286" s="70">
        <v>42898</v>
      </c>
      <c r="J286" s="39">
        <v>4198</v>
      </c>
      <c r="K286" s="40">
        <v>7732.03</v>
      </c>
      <c r="L286" s="39" t="s">
        <v>1795</v>
      </c>
      <c r="M286" s="39" t="s">
        <v>1877</v>
      </c>
      <c r="N286" s="61">
        <v>0.33329999999999999</v>
      </c>
      <c r="O286" s="177">
        <v>12</v>
      </c>
      <c r="P286" s="177">
        <v>0</v>
      </c>
      <c r="Q286" s="38">
        <f t="shared" si="29"/>
        <v>214.75713325000001</v>
      </c>
      <c r="R286" s="187">
        <f t="shared" si="30"/>
        <v>2577.085599</v>
      </c>
      <c r="S286" s="184">
        <f t="shared" si="31"/>
        <v>0</v>
      </c>
      <c r="T286" s="184">
        <f t="shared" si="32"/>
        <v>2577.085599</v>
      </c>
      <c r="U286" s="184">
        <f t="shared" si="33"/>
        <v>5154.9444009999997</v>
      </c>
    </row>
    <row r="287" spans="1:22">
      <c r="A287" s="78" t="s">
        <v>827</v>
      </c>
      <c r="B287" s="65">
        <v>661</v>
      </c>
      <c r="C287" s="78">
        <v>1</v>
      </c>
      <c r="D287" s="38" t="s">
        <v>1804</v>
      </c>
      <c r="E287" s="78"/>
      <c r="F287" s="42" t="s">
        <v>1797</v>
      </c>
      <c r="G287" s="39" t="s">
        <v>1803</v>
      </c>
      <c r="H287" s="39"/>
      <c r="I287" s="70">
        <v>42898</v>
      </c>
      <c r="J287" s="39">
        <v>4198</v>
      </c>
      <c r="K287" s="40">
        <v>14176.48</v>
      </c>
      <c r="L287" s="39" t="s">
        <v>1795</v>
      </c>
      <c r="M287" s="39" t="s">
        <v>1877</v>
      </c>
      <c r="N287" s="61">
        <v>0.33329999999999999</v>
      </c>
      <c r="O287" s="177">
        <v>12</v>
      </c>
      <c r="P287" s="177">
        <v>0</v>
      </c>
      <c r="Q287" s="38">
        <f t="shared" si="29"/>
        <v>393.75173199999995</v>
      </c>
      <c r="R287" s="187">
        <f t="shared" si="30"/>
        <v>4725.0207839999994</v>
      </c>
      <c r="S287" s="184">
        <f t="shared" si="31"/>
        <v>0</v>
      </c>
      <c r="T287" s="184">
        <f t="shared" si="32"/>
        <v>4725.0207839999994</v>
      </c>
      <c r="U287" s="184">
        <f t="shared" si="33"/>
        <v>9451.4592159999993</v>
      </c>
    </row>
    <row r="288" spans="1:22">
      <c r="A288" s="78" t="s">
        <v>827</v>
      </c>
      <c r="B288" s="65">
        <v>662</v>
      </c>
      <c r="C288" s="78">
        <v>1</v>
      </c>
      <c r="D288" s="38" t="s">
        <v>1805</v>
      </c>
      <c r="E288" s="78"/>
      <c r="F288" s="42" t="s">
        <v>1797</v>
      </c>
      <c r="G288" s="39" t="s">
        <v>1803</v>
      </c>
      <c r="H288" s="39"/>
      <c r="I288" s="70">
        <v>42898</v>
      </c>
      <c r="J288" s="39">
        <v>4198</v>
      </c>
      <c r="K288" s="40">
        <v>9020.16</v>
      </c>
      <c r="L288" s="39" t="s">
        <v>1795</v>
      </c>
      <c r="M288" s="39" t="s">
        <v>1877</v>
      </c>
      <c r="N288" s="61">
        <v>0.33329999999999999</v>
      </c>
      <c r="O288" s="177">
        <v>12</v>
      </c>
      <c r="P288" s="177">
        <v>0</v>
      </c>
      <c r="Q288" s="38">
        <f t="shared" si="29"/>
        <v>250.534944</v>
      </c>
      <c r="R288" s="187">
        <f t="shared" si="30"/>
        <v>3006.419328</v>
      </c>
      <c r="S288" s="184">
        <f t="shared" si="31"/>
        <v>0</v>
      </c>
      <c r="T288" s="184">
        <f t="shared" si="32"/>
        <v>3006.419328</v>
      </c>
      <c r="U288" s="184">
        <f t="shared" si="33"/>
        <v>6013.7406719999999</v>
      </c>
    </row>
    <row r="289" spans="1:21">
      <c r="A289" s="78" t="s">
        <v>827</v>
      </c>
      <c r="B289" s="65">
        <v>663</v>
      </c>
      <c r="C289" s="78">
        <v>1</v>
      </c>
      <c r="D289" s="38" t="s">
        <v>1806</v>
      </c>
      <c r="E289" s="78"/>
      <c r="F289" s="42" t="s">
        <v>1266</v>
      </c>
      <c r="G289" s="39">
        <v>11099057</v>
      </c>
      <c r="H289" s="39"/>
      <c r="I289" s="70">
        <v>42895</v>
      </c>
      <c r="J289" s="39">
        <v>40800881</v>
      </c>
      <c r="K289" s="40">
        <v>1949</v>
      </c>
      <c r="L289" s="39" t="s">
        <v>1807</v>
      </c>
      <c r="M289" s="39" t="s">
        <v>1863</v>
      </c>
      <c r="N289" s="61">
        <v>0.1</v>
      </c>
      <c r="O289" s="177">
        <v>12</v>
      </c>
      <c r="P289" s="177">
        <v>0</v>
      </c>
      <c r="Q289" s="38">
        <f t="shared" si="29"/>
        <v>16.241666666666667</v>
      </c>
      <c r="R289" s="187">
        <f t="shared" si="30"/>
        <v>194.9</v>
      </c>
      <c r="S289" s="184">
        <f t="shared" si="31"/>
        <v>0</v>
      </c>
      <c r="T289" s="184">
        <f t="shared" si="32"/>
        <v>194.9</v>
      </c>
      <c r="U289" s="184">
        <f t="shared" si="33"/>
        <v>1754.1</v>
      </c>
    </row>
    <row r="290" spans="1:21">
      <c r="A290" s="78" t="s">
        <v>827</v>
      </c>
      <c r="B290" s="65">
        <v>664</v>
      </c>
      <c r="C290" s="78">
        <v>1</v>
      </c>
      <c r="D290" s="38" t="s">
        <v>1806</v>
      </c>
      <c r="E290" s="78"/>
      <c r="F290" s="42" t="s">
        <v>1808</v>
      </c>
      <c r="G290" s="39">
        <v>11099057</v>
      </c>
      <c r="H290" s="39"/>
      <c r="I290" s="70">
        <v>42895</v>
      </c>
      <c r="J290" s="39">
        <v>40800881</v>
      </c>
      <c r="K290" s="40">
        <v>1949</v>
      </c>
      <c r="L290" s="39" t="s">
        <v>1807</v>
      </c>
      <c r="M290" s="39" t="s">
        <v>1863</v>
      </c>
      <c r="N290" s="61">
        <v>0.1</v>
      </c>
      <c r="O290" s="177">
        <v>12</v>
      </c>
      <c r="P290" s="177">
        <v>0</v>
      </c>
      <c r="Q290" s="38">
        <f t="shared" si="29"/>
        <v>16.241666666666667</v>
      </c>
      <c r="R290" s="187">
        <f t="shared" si="30"/>
        <v>194.9</v>
      </c>
      <c r="S290" s="184">
        <f t="shared" si="31"/>
        <v>0</v>
      </c>
      <c r="T290" s="184">
        <f t="shared" si="32"/>
        <v>194.9</v>
      </c>
      <c r="U290" s="184">
        <f t="shared" si="33"/>
        <v>1754.1</v>
      </c>
    </row>
    <row r="291" spans="1:21">
      <c r="A291" s="78" t="s">
        <v>827</v>
      </c>
      <c r="B291" s="65">
        <v>665</v>
      </c>
      <c r="C291" s="78">
        <v>1</v>
      </c>
      <c r="D291" s="38" t="s">
        <v>1809</v>
      </c>
      <c r="E291" s="78"/>
      <c r="F291" s="42" t="s">
        <v>1757</v>
      </c>
      <c r="G291" s="39">
        <v>11099080</v>
      </c>
      <c r="H291" s="39"/>
      <c r="I291" s="70">
        <v>42895</v>
      </c>
      <c r="J291" s="39">
        <v>40801163</v>
      </c>
      <c r="K291" s="40">
        <v>4599</v>
      </c>
      <c r="L291" s="39" t="s">
        <v>1807</v>
      </c>
      <c r="M291" s="39" t="s">
        <v>1863</v>
      </c>
      <c r="N291" s="61">
        <v>0.1</v>
      </c>
      <c r="O291" s="177">
        <v>12</v>
      </c>
      <c r="P291" s="177">
        <v>0</v>
      </c>
      <c r="Q291" s="38">
        <f t="shared" si="29"/>
        <v>38.325000000000003</v>
      </c>
      <c r="R291" s="187">
        <f t="shared" si="30"/>
        <v>459.90000000000003</v>
      </c>
      <c r="S291" s="184">
        <f t="shared" si="31"/>
        <v>0</v>
      </c>
      <c r="T291" s="184">
        <f t="shared" si="32"/>
        <v>459.90000000000003</v>
      </c>
      <c r="U291" s="184">
        <f t="shared" si="33"/>
        <v>4139.1000000000004</v>
      </c>
    </row>
    <row r="292" spans="1:21">
      <c r="A292" s="78" t="s">
        <v>827</v>
      </c>
      <c r="B292" s="65">
        <v>666</v>
      </c>
      <c r="C292" s="78">
        <v>1</v>
      </c>
      <c r="D292" s="38" t="s">
        <v>1810</v>
      </c>
      <c r="E292" s="78"/>
      <c r="F292" s="42" t="s">
        <v>968</v>
      </c>
      <c r="G292" s="39">
        <v>11099070</v>
      </c>
      <c r="H292" s="39"/>
      <c r="I292" s="70">
        <v>42887</v>
      </c>
      <c r="J292" s="39" t="s">
        <v>1811</v>
      </c>
      <c r="K292" s="40">
        <v>1380.4</v>
      </c>
      <c r="L292" s="39" t="s">
        <v>358</v>
      </c>
      <c r="M292" s="39" t="s">
        <v>1863</v>
      </c>
      <c r="N292" s="61">
        <v>0.1</v>
      </c>
      <c r="O292" s="177">
        <v>12</v>
      </c>
      <c r="P292" s="177">
        <v>0</v>
      </c>
      <c r="Q292" s="38">
        <f t="shared" si="29"/>
        <v>11.503333333333336</v>
      </c>
      <c r="R292" s="187">
        <f t="shared" si="30"/>
        <v>138.04000000000002</v>
      </c>
      <c r="S292" s="184">
        <f t="shared" si="31"/>
        <v>0</v>
      </c>
      <c r="T292" s="184">
        <f t="shared" si="32"/>
        <v>138.04000000000002</v>
      </c>
      <c r="U292" s="184">
        <f t="shared" si="33"/>
        <v>1242.3600000000001</v>
      </c>
    </row>
    <row r="293" spans="1:21">
      <c r="A293" s="78" t="s">
        <v>827</v>
      </c>
      <c r="B293" s="65">
        <v>667</v>
      </c>
      <c r="C293" s="78">
        <v>1</v>
      </c>
      <c r="D293" s="38" t="s">
        <v>817</v>
      </c>
      <c r="E293" s="78"/>
      <c r="F293" s="42" t="s">
        <v>968</v>
      </c>
      <c r="G293" s="39"/>
      <c r="H293" s="39"/>
      <c r="I293" s="70">
        <v>42872</v>
      </c>
      <c r="J293" s="39"/>
      <c r="K293" s="40">
        <v>145.32</v>
      </c>
      <c r="L293" s="39" t="s">
        <v>818</v>
      </c>
      <c r="M293" s="39" t="s">
        <v>1877</v>
      </c>
      <c r="N293" s="61">
        <v>0.33329999999999999</v>
      </c>
      <c r="O293" s="177">
        <v>12</v>
      </c>
      <c r="P293" s="177">
        <v>0</v>
      </c>
      <c r="Q293" s="38">
        <f t="shared" si="29"/>
        <v>4.036262999999999</v>
      </c>
      <c r="R293" s="187">
        <f t="shared" si="30"/>
        <v>48.435155999999992</v>
      </c>
      <c r="S293" s="184">
        <f t="shared" si="31"/>
        <v>0</v>
      </c>
      <c r="T293" s="184">
        <f t="shared" si="32"/>
        <v>48.435155999999992</v>
      </c>
      <c r="U293" s="184">
        <f t="shared" si="33"/>
        <v>96.884844000000001</v>
      </c>
    </row>
    <row r="294" spans="1:21">
      <c r="A294" s="78" t="s">
        <v>827</v>
      </c>
      <c r="B294" s="65">
        <v>668</v>
      </c>
      <c r="C294" s="78">
        <v>1</v>
      </c>
      <c r="D294" s="38" t="s">
        <v>1812</v>
      </c>
      <c r="E294" s="78"/>
      <c r="F294" s="42" t="s">
        <v>1266</v>
      </c>
      <c r="G294" s="70">
        <v>1526817</v>
      </c>
      <c r="H294" s="39"/>
      <c r="I294" s="70">
        <v>42859</v>
      </c>
      <c r="J294" s="39">
        <v>4116</v>
      </c>
      <c r="K294" s="40">
        <v>760.96</v>
      </c>
      <c r="L294" s="39" t="s">
        <v>1795</v>
      </c>
      <c r="M294" s="39" t="s">
        <v>1863</v>
      </c>
      <c r="N294" s="61">
        <v>0.1</v>
      </c>
      <c r="O294" s="177">
        <v>12</v>
      </c>
      <c r="P294" s="177">
        <v>0</v>
      </c>
      <c r="Q294" s="38">
        <f t="shared" si="29"/>
        <v>6.3413333333333339</v>
      </c>
      <c r="R294" s="187">
        <f t="shared" si="30"/>
        <v>76.096000000000004</v>
      </c>
      <c r="S294" s="184">
        <f t="shared" si="31"/>
        <v>0</v>
      </c>
      <c r="T294" s="184">
        <f t="shared" si="32"/>
        <v>76.096000000000004</v>
      </c>
      <c r="U294" s="184">
        <f t="shared" si="33"/>
        <v>684.86400000000003</v>
      </c>
    </row>
    <row r="295" spans="1:21">
      <c r="A295" s="78" t="s">
        <v>827</v>
      </c>
      <c r="B295" s="65">
        <v>669</v>
      </c>
      <c r="C295" s="78">
        <v>1</v>
      </c>
      <c r="D295" s="38" t="s">
        <v>1813</v>
      </c>
      <c r="E295" s="78"/>
      <c r="F295" s="42" t="s">
        <v>1280</v>
      </c>
      <c r="G295" s="70">
        <v>1526817</v>
      </c>
      <c r="H295" s="39"/>
      <c r="I295" s="70">
        <v>42859</v>
      </c>
      <c r="J295" s="39">
        <v>4116</v>
      </c>
      <c r="K295" s="40">
        <v>603.20000000000005</v>
      </c>
      <c r="L295" s="39" t="s">
        <v>1795</v>
      </c>
      <c r="M295" s="39" t="s">
        <v>1863</v>
      </c>
      <c r="N295" s="61">
        <v>0.1</v>
      </c>
      <c r="O295" s="177">
        <v>12</v>
      </c>
      <c r="P295" s="177">
        <v>0</v>
      </c>
      <c r="Q295" s="38">
        <f t="shared" si="29"/>
        <v>5.0266666666666673</v>
      </c>
      <c r="R295" s="187">
        <f t="shared" si="30"/>
        <v>60.320000000000007</v>
      </c>
      <c r="S295" s="184">
        <f t="shared" si="31"/>
        <v>0</v>
      </c>
      <c r="T295" s="184">
        <f t="shared" si="32"/>
        <v>60.320000000000007</v>
      </c>
      <c r="U295" s="184">
        <f t="shared" si="33"/>
        <v>542.88</v>
      </c>
    </row>
    <row r="296" spans="1:21">
      <c r="A296" s="78" t="s">
        <v>827</v>
      </c>
      <c r="B296" s="65">
        <v>670</v>
      </c>
      <c r="C296" s="78">
        <v>1</v>
      </c>
      <c r="D296" s="38" t="s">
        <v>1814</v>
      </c>
      <c r="E296" s="78"/>
      <c r="F296" s="42"/>
      <c r="G296" s="70"/>
      <c r="H296" s="39"/>
      <c r="I296" s="70">
        <v>42815</v>
      </c>
      <c r="J296" s="39">
        <v>3709</v>
      </c>
      <c r="K296" s="40">
        <v>1624.23</v>
      </c>
      <c r="L296" s="39" t="s">
        <v>1614</v>
      </c>
      <c r="M296" s="39" t="s">
        <v>1877</v>
      </c>
      <c r="N296" s="61">
        <v>0.33329999999999999</v>
      </c>
      <c r="O296" s="177">
        <v>12</v>
      </c>
      <c r="P296" s="177">
        <v>0</v>
      </c>
      <c r="Q296" s="38">
        <f t="shared" si="29"/>
        <v>45.112988250000001</v>
      </c>
      <c r="R296" s="187">
        <f t="shared" si="30"/>
        <v>541.35585900000001</v>
      </c>
      <c r="S296" s="184">
        <f t="shared" si="31"/>
        <v>0</v>
      </c>
      <c r="T296" s="184">
        <f t="shared" si="32"/>
        <v>541.35585900000001</v>
      </c>
      <c r="U296" s="184">
        <f t="shared" si="33"/>
        <v>1082.874141</v>
      </c>
    </row>
    <row r="297" spans="1:21">
      <c r="A297" s="78" t="s">
        <v>827</v>
      </c>
      <c r="B297" s="65">
        <v>671</v>
      </c>
      <c r="C297" s="78">
        <v>1</v>
      </c>
      <c r="D297" s="38" t="s">
        <v>1815</v>
      </c>
      <c r="E297" s="78"/>
      <c r="F297" s="42"/>
      <c r="G297" s="70"/>
      <c r="H297" s="39"/>
      <c r="I297" s="70">
        <v>42815</v>
      </c>
      <c r="J297" s="39">
        <v>3709</v>
      </c>
      <c r="K297" s="40">
        <v>1624.23</v>
      </c>
      <c r="L297" s="39" t="s">
        <v>1614</v>
      </c>
      <c r="M297" s="39" t="s">
        <v>1877</v>
      </c>
      <c r="N297" s="61">
        <v>0.33329999999999999</v>
      </c>
      <c r="O297" s="177">
        <v>12</v>
      </c>
      <c r="P297" s="177">
        <v>0</v>
      </c>
      <c r="Q297" s="38">
        <f t="shared" si="29"/>
        <v>45.112988250000001</v>
      </c>
      <c r="R297" s="187">
        <f t="shared" si="30"/>
        <v>541.35585900000001</v>
      </c>
      <c r="S297" s="184">
        <f t="shared" si="31"/>
        <v>0</v>
      </c>
      <c r="T297" s="184">
        <f t="shared" si="32"/>
        <v>541.35585900000001</v>
      </c>
      <c r="U297" s="184">
        <f t="shared" si="33"/>
        <v>1082.874141</v>
      </c>
    </row>
    <row r="298" spans="1:21">
      <c r="A298" s="78" t="s">
        <v>827</v>
      </c>
      <c r="B298" s="65">
        <v>672</v>
      </c>
      <c r="C298" s="78">
        <v>1</v>
      </c>
      <c r="D298" s="38" t="s">
        <v>1816</v>
      </c>
      <c r="E298" s="78"/>
      <c r="F298" s="42"/>
      <c r="G298" s="70"/>
      <c r="H298" s="39"/>
      <c r="I298" s="70">
        <v>42815</v>
      </c>
      <c r="J298" s="39">
        <v>3709</v>
      </c>
      <c r="K298" s="40">
        <v>1624.23</v>
      </c>
      <c r="L298" s="39" t="s">
        <v>1614</v>
      </c>
      <c r="M298" s="39" t="s">
        <v>1877</v>
      </c>
      <c r="N298" s="61">
        <v>0.33329999999999999</v>
      </c>
      <c r="O298" s="177">
        <v>12</v>
      </c>
      <c r="P298" s="177">
        <v>0</v>
      </c>
      <c r="Q298" s="38">
        <f t="shared" si="29"/>
        <v>45.112988250000001</v>
      </c>
      <c r="R298" s="187">
        <f t="shared" si="30"/>
        <v>541.35585900000001</v>
      </c>
      <c r="S298" s="184">
        <f t="shared" si="31"/>
        <v>0</v>
      </c>
      <c r="T298" s="184">
        <f t="shared" si="32"/>
        <v>541.35585900000001</v>
      </c>
      <c r="U298" s="184">
        <f t="shared" si="33"/>
        <v>1082.874141</v>
      </c>
    </row>
    <row r="299" spans="1:21">
      <c r="A299" s="78" t="s">
        <v>827</v>
      </c>
      <c r="B299" s="65">
        <v>673</v>
      </c>
      <c r="C299" s="78">
        <v>1</v>
      </c>
      <c r="D299" s="38" t="s">
        <v>1817</v>
      </c>
      <c r="E299" s="78"/>
      <c r="F299" s="42" t="s">
        <v>1797</v>
      </c>
      <c r="G299" s="39">
        <v>11080550</v>
      </c>
      <c r="H299" s="39"/>
      <c r="I299" s="70">
        <v>42776</v>
      </c>
      <c r="J299" s="39" t="s">
        <v>1818</v>
      </c>
      <c r="K299" s="40">
        <v>38491.699999999997</v>
      </c>
      <c r="L299" s="39" t="s">
        <v>1819</v>
      </c>
      <c r="M299" s="39" t="s">
        <v>1877</v>
      </c>
      <c r="N299" s="61">
        <v>0.33329999999999999</v>
      </c>
      <c r="O299" s="177">
        <v>12</v>
      </c>
      <c r="P299" s="177">
        <v>0</v>
      </c>
      <c r="Q299" s="38">
        <f t="shared" si="29"/>
        <v>1069.1069674999999</v>
      </c>
      <c r="R299" s="187">
        <f t="shared" si="30"/>
        <v>12829.283609999999</v>
      </c>
      <c r="S299" s="184">
        <f t="shared" si="31"/>
        <v>0</v>
      </c>
      <c r="T299" s="184">
        <f t="shared" si="32"/>
        <v>12829.283609999999</v>
      </c>
      <c r="U299" s="184">
        <f t="shared" si="33"/>
        <v>25662.416389999999</v>
      </c>
    </row>
    <row r="300" spans="1:21">
      <c r="A300" s="78" t="s">
        <v>827</v>
      </c>
      <c r="B300" s="65">
        <v>674</v>
      </c>
      <c r="C300" s="78">
        <v>1</v>
      </c>
      <c r="D300" s="38" t="s">
        <v>1820</v>
      </c>
      <c r="E300" s="78"/>
      <c r="F300" s="42" t="s">
        <v>1797</v>
      </c>
      <c r="G300" s="39">
        <v>11080550</v>
      </c>
      <c r="H300" s="39"/>
      <c r="I300" s="70">
        <v>42776</v>
      </c>
      <c r="J300" s="39" t="s">
        <v>1818</v>
      </c>
      <c r="K300" s="40">
        <v>3541.13</v>
      </c>
      <c r="L300" s="39" t="s">
        <v>1819</v>
      </c>
      <c r="M300" s="39" t="s">
        <v>1877</v>
      </c>
      <c r="N300" s="61">
        <v>0.33329999999999999</v>
      </c>
      <c r="O300" s="177">
        <v>12</v>
      </c>
      <c r="P300" s="177">
        <v>0</v>
      </c>
      <c r="Q300" s="38">
        <f t="shared" si="29"/>
        <v>98.354885749999994</v>
      </c>
      <c r="R300" s="187">
        <f t="shared" si="30"/>
        <v>1180.2586289999999</v>
      </c>
      <c r="S300" s="184">
        <f t="shared" si="31"/>
        <v>0</v>
      </c>
      <c r="T300" s="184">
        <f t="shared" si="32"/>
        <v>1180.2586289999999</v>
      </c>
      <c r="U300" s="184">
        <f t="shared" si="33"/>
        <v>2360.8713710000002</v>
      </c>
    </row>
    <row r="301" spans="1:21">
      <c r="A301" s="78" t="s">
        <v>827</v>
      </c>
      <c r="B301" s="65">
        <v>675</v>
      </c>
      <c r="C301" s="78">
        <v>1</v>
      </c>
      <c r="D301" s="38" t="s">
        <v>1821</v>
      </c>
      <c r="E301" s="78"/>
      <c r="F301" s="42" t="s">
        <v>1797</v>
      </c>
      <c r="G301" s="39">
        <v>11080550</v>
      </c>
      <c r="H301" s="39"/>
      <c r="I301" s="70">
        <v>42776</v>
      </c>
      <c r="J301" s="39" t="s">
        <v>1818</v>
      </c>
      <c r="K301" s="40">
        <v>267.3</v>
      </c>
      <c r="L301" s="39" t="s">
        <v>1819</v>
      </c>
      <c r="M301" s="39" t="s">
        <v>1877</v>
      </c>
      <c r="N301" s="61">
        <v>0.33329999999999999</v>
      </c>
      <c r="O301" s="177">
        <v>12</v>
      </c>
      <c r="P301" s="177">
        <v>0</v>
      </c>
      <c r="Q301" s="38">
        <f t="shared" si="29"/>
        <v>7.4242574999999995</v>
      </c>
      <c r="R301" s="187">
        <f t="shared" si="30"/>
        <v>89.091089999999994</v>
      </c>
      <c r="S301" s="184">
        <f t="shared" si="31"/>
        <v>0</v>
      </c>
      <c r="T301" s="184">
        <f t="shared" si="32"/>
        <v>89.091089999999994</v>
      </c>
      <c r="U301" s="184">
        <f t="shared" si="33"/>
        <v>178.20891</v>
      </c>
    </row>
    <row r="302" spans="1:21">
      <c r="A302" s="78" t="s">
        <v>827</v>
      </c>
      <c r="B302" s="65">
        <v>676</v>
      </c>
      <c r="C302" s="78">
        <v>1</v>
      </c>
      <c r="D302" s="38" t="s">
        <v>1822</v>
      </c>
      <c r="E302" s="78"/>
      <c r="F302" s="42" t="s">
        <v>1797</v>
      </c>
      <c r="G302" s="39"/>
      <c r="H302" s="39"/>
      <c r="I302" s="70">
        <v>43096</v>
      </c>
      <c r="J302" s="39"/>
      <c r="K302" s="40">
        <v>448.92</v>
      </c>
      <c r="L302" s="39" t="s">
        <v>1823</v>
      </c>
      <c r="M302" s="39" t="s">
        <v>1877</v>
      </c>
      <c r="N302" s="61">
        <v>0.33329999999999999</v>
      </c>
      <c r="O302" s="177">
        <v>12</v>
      </c>
      <c r="P302" s="177">
        <v>0</v>
      </c>
      <c r="Q302" s="38">
        <f t="shared" si="29"/>
        <v>12.468753</v>
      </c>
      <c r="R302" s="187">
        <f t="shared" si="30"/>
        <v>149.62503599999999</v>
      </c>
      <c r="S302" s="184">
        <f t="shared" si="31"/>
        <v>0</v>
      </c>
      <c r="T302" s="184">
        <f t="shared" si="32"/>
        <v>149.62503599999999</v>
      </c>
      <c r="U302" s="184">
        <f t="shared" si="33"/>
        <v>299.29496400000005</v>
      </c>
    </row>
    <row r="303" spans="1:21">
      <c r="A303" s="78" t="s">
        <v>827</v>
      </c>
      <c r="B303" s="65">
        <v>677</v>
      </c>
      <c r="C303" s="78">
        <v>1</v>
      </c>
      <c r="D303" s="38" t="s">
        <v>1822</v>
      </c>
      <c r="E303" s="78"/>
      <c r="F303" s="42" t="s">
        <v>1797</v>
      </c>
      <c r="G303" s="39"/>
      <c r="H303" s="39"/>
      <c r="I303" s="70">
        <v>43096</v>
      </c>
      <c r="J303" s="39"/>
      <c r="K303" s="40">
        <v>448.92</v>
      </c>
      <c r="L303" s="39" t="s">
        <v>1823</v>
      </c>
      <c r="M303" s="39" t="s">
        <v>1877</v>
      </c>
      <c r="N303" s="61">
        <v>0.33329999999999999</v>
      </c>
      <c r="O303" s="177">
        <v>12</v>
      </c>
      <c r="P303" s="177">
        <v>0</v>
      </c>
      <c r="Q303" s="38">
        <f t="shared" si="29"/>
        <v>12.468753</v>
      </c>
      <c r="R303" s="187">
        <f t="shared" si="30"/>
        <v>149.62503599999999</v>
      </c>
      <c r="S303" s="184">
        <f t="shared" si="31"/>
        <v>0</v>
      </c>
      <c r="T303" s="184">
        <f t="shared" si="32"/>
        <v>149.62503599999999</v>
      </c>
      <c r="U303" s="184">
        <f t="shared" si="33"/>
        <v>299.29496400000005</v>
      </c>
    </row>
    <row r="304" spans="1:21">
      <c r="A304" s="78" t="s">
        <v>827</v>
      </c>
      <c r="B304" s="65">
        <v>678</v>
      </c>
      <c r="C304" s="78">
        <v>1</v>
      </c>
      <c r="D304" s="38" t="s">
        <v>1824</v>
      </c>
      <c r="E304" s="78"/>
      <c r="F304" s="42" t="s">
        <v>1797</v>
      </c>
      <c r="G304" s="39"/>
      <c r="H304" s="39"/>
      <c r="I304" s="70">
        <v>43096</v>
      </c>
      <c r="J304" s="39"/>
      <c r="K304" s="40">
        <v>22477.09</v>
      </c>
      <c r="L304" s="39" t="s">
        <v>1823</v>
      </c>
      <c r="M304" s="39" t="s">
        <v>1877</v>
      </c>
      <c r="N304" s="61">
        <v>0.33329999999999999</v>
      </c>
      <c r="O304" s="177">
        <v>12</v>
      </c>
      <c r="P304" s="177">
        <v>0</v>
      </c>
      <c r="Q304" s="38">
        <f t="shared" si="29"/>
        <v>624.30117474999997</v>
      </c>
      <c r="R304" s="187">
        <f t="shared" si="30"/>
        <v>7491.6140969999997</v>
      </c>
      <c r="S304" s="184">
        <f t="shared" si="31"/>
        <v>0</v>
      </c>
      <c r="T304" s="184">
        <f t="shared" si="32"/>
        <v>7491.6140969999997</v>
      </c>
      <c r="U304" s="184">
        <f t="shared" si="33"/>
        <v>14985.475903</v>
      </c>
    </row>
    <row r="305" spans="1:21">
      <c r="A305" s="78" t="s">
        <v>827</v>
      </c>
      <c r="B305" s="65">
        <v>679</v>
      </c>
      <c r="C305" s="78">
        <v>1</v>
      </c>
      <c r="D305" s="38" t="s">
        <v>1825</v>
      </c>
      <c r="E305" s="78"/>
      <c r="F305" s="42" t="s">
        <v>1797</v>
      </c>
      <c r="G305" s="39"/>
      <c r="H305" s="39"/>
      <c r="I305" s="70">
        <v>43096</v>
      </c>
      <c r="J305" s="39"/>
      <c r="K305" s="40">
        <v>19970.919999999998</v>
      </c>
      <c r="L305" s="39" t="s">
        <v>1823</v>
      </c>
      <c r="M305" s="39" t="s">
        <v>1877</v>
      </c>
      <c r="N305" s="61">
        <v>0.33329999999999999</v>
      </c>
      <c r="O305" s="177">
        <v>12</v>
      </c>
      <c r="P305" s="177">
        <v>0</v>
      </c>
      <c r="Q305" s="38">
        <f t="shared" si="29"/>
        <v>554.69230299999992</v>
      </c>
      <c r="R305" s="187">
        <f t="shared" si="30"/>
        <v>6656.3076359999995</v>
      </c>
      <c r="S305" s="184">
        <f t="shared" si="31"/>
        <v>0</v>
      </c>
      <c r="T305" s="184">
        <f t="shared" si="32"/>
        <v>6656.3076359999995</v>
      </c>
      <c r="U305" s="184">
        <f t="shared" si="33"/>
        <v>13314.612363999999</v>
      </c>
    </row>
    <row r="306" spans="1:21">
      <c r="A306" s="78" t="s">
        <v>827</v>
      </c>
      <c r="B306" s="65">
        <v>680</v>
      </c>
      <c r="C306" s="78">
        <v>1</v>
      </c>
      <c r="D306" s="38" t="s">
        <v>1825</v>
      </c>
      <c r="E306" s="78"/>
      <c r="F306" s="42" t="s">
        <v>1797</v>
      </c>
      <c r="G306" s="39"/>
      <c r="H306" s="39"/>
      <c r="I306" s="70">
        <v>43096</v>
      </c>
      <c r="J306" s="39"/>
      <c r="K306" s="40">
        <v>19970.919999999998</v>
      </c>
      <c r="L306" s="39" t="s">
        <v>1823</v>
      </c>
      <c r="M306" s="39" t="s">
        <v>1877</v>
      </c>
      <c r="N306" s="61">
        <v>0.33329999999999999</v>
      </c>
      <c r="O306" s="177">
        <v>12</v>
      </c>
      <c r="P306" s="177">
        <v>0</v>
      </c>
      <c r="Q306" s="38">
        <f t="shared" si="29"/>
        <v>554.69230299999992</v>
      </c>
      <c r="R306" s="187">
        <f t="shared" si="30"/>
        <v>6656.3076359999995</v>
      </c>
      <c r="S306" s="184">
        <f t="shared" si="31"/>
        <v>0</v>
      </c>
      <c r="T306" s="184">
        <f t="shared" si="32"/>
        <v>6656.3076359999995</v>
      </c>
      <c r="U306" s="184">
        <f t="shared" si="33"/>
        <v>13314.612363999999</v>
      </c>
    </row>
    <row r="307" spans="1:21">
      <c r="A307" s="78" t="s">
        <v>827</v>
      </c>
      <c r="B307" s="65">
        <v>681</v>
      </c>
      <c r="C307" s="78">
        <v>1</v>
      </c>
      <c r="D307" s="38" t="s">
        <v>1826</v>
      </c>
      <c r="E307" s="78"/>
      <c r="F307" s="42" t="s">
        <v>1797</v>
      </c>
      <c r="G307" s="39" t="s">
        <v>1827</v>
      </c>
      <c r="H307" s="39"/>
      <c r="I307" s="70">
        <v>43077</v>
      </c>
      <c r="J307" s="39">
        <v>1185</v>
      </c>
      <c r="K307" s="40">
        <v>2138.52</v>
      </c>
      <c r="L307" s="39" t="s">
        <v>1828</v>
      </c>
      <c r="M307" s="39" t="s">
        <v>1877</v>
      </c>
      <c r="N307" s="61">
        <v>0.33329999999999999</v>
      </c>
      <c r="O307" s="177">
        <v>12</v>
      </c>
      <c r="P307" s="177">
        <v>0</v>
      </c>
      <c r="Q307" s="38">
        <f t="shared" si="29"/>
        <v>59.397392999999994</v>
      </c>
      <c r="R307" s="187">
        <f t="shared" si="30"/>
        <v>712.76871599999993</v>
      </c>
      <c r="S307" s="184">
        <f t="shared" si="31"/>
        <v>0</v>
      </c>
      <c r="T307" s="184">
        <f t="shared" si="32"/>
        <v>712.76871599999993</v>
      </c>
      <c r="U307" s="184">
        <f t="shared" si="33"/>
        <v>1425.7512839999999</v>
      </c>
    </row>
    <row r="308" spans="1:21">
      <c r="A308" s="78" t="s">
        <v>827</v>
      </c>
      <c r="B308" s="65">
        <v>682</v>
      </c>
      <c r="C308" s="78">
        <v>1</v>
      </c>
      <c r="D308" s="38" t="s">
        <v>1829</v>
      </c>
      <c r="E308" s="78"/>
      <c r="F308" s="42" t="s">
        <v>1797</v>
      </c>
      <c r="G308" s="39" t="s">
        <v>1827</v>
      </c>
      <c r="H308" s="39"/>
      <c r="I308" s="70">
        <v>43077</v>
      </c>
      <c r="J308" s="39">
        <v>1185</v>
      </c>
      <c r="K308" s="40">
        <v>7094.42</v>
      </c>
      <c r="L308" s="39" t="s">
        <v>1828</v>
      </c>
      <c r="M308" s="39" t="s">
        <v>1884</v>
      </c>
      <c r="N308" s="61">
        <v>0.1</v>
      </c>
      <c r="O308" s="177">
        <v>12</v>
      </c>
      <c r="P308" s="177">
        <v>0</v>
      </c>
      <c r="Q308" s="38">
        <f t="shared" si="29"/>
        <v>59.12016666666667</v>
      </c>
      <c r="R308" s="187">
        <f t="shared" si="30"/>
        <v>709.44200000000001</v>
      </c>
      <c r="S308" s="184">
        <f t="shared" si="31"/>
        <v>0</v>
      </c>
      <c r="T308" s="184">
        <f t="shared" si="32"/>
        <v>709.44200000000001</v>
      </c>
      <c r="U308" s="184">
        <f t="shared" si="33"/>
        <v>6384.9780000000001</v>
      </c>
    </row>
    <row r="309" spans="1:21">
      <c r="A309" s="78" t="s">
        <v>827</v>
      </c>
      <c r="B309" s="65">
        <v>683</v>
      </c>
      <c r="C309" s="78">
        <v>1</v>
      </c>
      <c r="D309" s="38" t="s">
        <v>1830</v>
      </c>
      <c r="E309" s="78"/>
      <c r="F309" s="42" t="s">
        <v>1797</v>
      </c>
      <c r="G309" s="39" t="s">
        <v>1827</v>
      </c>
      <c r="H309" s="39"/>
      <c r="I309" s="70">
        <v>43077</v>
      </c>
      <c r="J309" s="39">
        <v>1185</v>
      </c>
      <c r="K309" s="40">
        <v>42571.21</v>
      </c>
      <c r="L309" s="39" t="s">
        <v>1828</v>
      </c>
      <c r="M309" s="39" t="s">
        <v>1877</v>
      </c>
      <c r="N309" s="61">
        <v>0.33329999999999999</v>
      </c>
      <c r="O309" s="177">
        <v>12</v>
      </c>
      <c r="P309" s="177">
        <v>0</v>
      </c>
      <c r="Q309" s="38">
        <f t="shared" si="29"/>
        <v>1182.4153577499999</v>
      </c>
      <c r="R309" s="187">
        <f t="shared" si="30"/>
        <v>14188.984292999998</v>
      </c>
      <c r="S309" s="184">
        <f t="shared" si="31"/>
        <v>0</v>
      </c>
      <c r="T309" s="184">
        <f t="shared" si="32"/>
        <v>14188.984292999998</v>
      </c>
      <c r="U309" s="184">
        <f t="shared" si="33"/>
        <v>28382.225707000001</v>
      </c>
    </row>
    <row r="310" spans="1:21">
      <c r="A310" s="78" t="s">
        <v>827</v>
      </c>
      <c r="B310" s="65">
        <v>684</v>
      </c>
      <c r="C310" s="78">
        <v>1</v>
      </c>
      <c r="D310" s="38" t="s">
        <v>1831</v>
      </c>
      <c r="E310" s="78"/>
      <c r="F310" s="42" t="s">
        <v>1797</v>
      </c>
      <c r="G310" s="39" t="s">
        <v>1827</v>
      </c>
      <c r="H310" s="39"/>
      <c r="I310" s="70">
        <v>43077</v>
      </c>
      <c r="J310" s="39">
        <v>1185</v>
      </c>
      <c r="K310" s="40">
        <v>4070.1</v>
      </c>
      <c r="L310" s="39" t="s">
        <v>1828</v>
      </c>
      <c r="M310" s="39" t="s">
        <v>1877</v>
      </c>
      <c r="N310" s="61">
        <v>0.33329999999999999</v>
      </c>
      <c r="O310" s="177">
        <v>12</v>
      </c>
      <c r="P310" s="177">
        <v>0</v>
      </c>
      <c r="Q310" s="38">
        <f t="shared" si="29"/>
        <v>113.0470275</v>
      </c>
      <c r="R310" s="187">
        <f t="shared" si="30"/>
        <v>1356.5643299999999</v>
      </c>
      <c r="S310" s="184">
        <f t="shared" si="31"/>
        <v>0</v>
      </c>
      <c r="T310" s="184">
        <f t="shared" si="32"/>
        <v>1356.5643299999999</v>
      </c>
      <c r="U310" s="184">
        <f t="shared" si="33"/>
        <v>2713.5356700000002</v>
      </c>
    </row>
    <row r="311" spans="1:21">
      <c r="A311" s="78" t="s">
        <v>827</v>
      </c>
      <c r="B311" s="65">
        <v>685</v>
      </c>
      <c r="C311" s="78">
        <v>1</v>
      </c>
      <c r="D311" s="38" t="s">
        <v>1832</v>
      </c>
      <c r="E311" s="78"/>
      <c r="F311" s="42" t="s">
        <v>1833</v>
      </c>
      <c r="G311" s="39"/>
      <c r="H311" s="39"/>
      <c r="I311" s="70">
        <v>42919</v>
      </c>
      <c r="J311" s="39">
        <v>72845</v>
      </c>
      <c r="K311" s="40">
        <v>2644.1</v>
      </c>
      <c r="L311" s="39" t="s">
        <v>431</v>
      </c>
      <c r="M311" s="39" t="s">
        <v>1883</v>
      </c>
      <c r="N311" s="61">
        <v>0.1</v>
      </c>
      <c r="O311" s="177">
        <v>12</v>
      </c>
      <c r="P311" s="177">
        <v>0</v>
      </c>
      <c r="Q311" s="38">
        <f t="shared" si="29"/>
        <v>22.034166666666668</v>
      </c>
      <c r="R311" s="187">
        <f t="shared" si="30"/>
        <v>264.41000000000003</v>
      </c>
      <c r="S311" s="184">
        <f t="shared" si="31"/>
        <v>0</v>
      </c>
      <c r="T311" s="184">
        <f t="shared" si="32"/>
        <v>264.41000000000003</v>
      </c>
      <c r="U311" s="184">
        <f t="shared" si="33"/>
        <v>2379.69</v>
      </c>
    </row>
    <row r="312" spans="1:21">
      <c r="A312" s="78" t="s">
        <v>827</v>
      </c>
      <c r="B312" s="65">
        <v>685</v>
      </c>
      <c r="C312" s="78">
        <v>1</v>
      </c>
      <c r="D312" s="38" t="s">
        <v>1832</v>
      </c>
      <c r="E312" s="78"/>
      <c r="F312" s="42" t="s">
        <v>1834</v>
      </c>
      <c r="G312" s="39"/>
      <c r="H312" s="39"/>
      <c r="I312" s="70">
        <v>42919</v>
      </c>
      <c r="J312" s="39">
        <v>72845</v>
      </c>
      <c r="K312" s="40">
        <v>2644.1</v>
      </c>
      <c r="L312" s="39" t="s">
        <v>431</v>
      </c>
      <c r="M312" s="39" t="s">
        <v>1883</v>
      </c>
      <c r="N312" s="61">
        <v>0.1</v>
      </c>
      <c r="O312" s="177">
        <v>12</v>
      </c>
      <c r="P312" s="177">
        <v>0</v>
      </c>
      <c r="Q312" s="38">
        <f t="shared" si="29"/>
        <v>22.034166666666668</v>
      </c>
      <c r="R312" s="187">
        <f t="shared" si="30"/>
        <v>264.41000000000003</v>
      </c>
      <c r="S312" s="184">
        <f t="shared" si="31"/>
        <v>0</v>
      </c>
      <c r="T312" s="184">
        <f t="shared" si="32"/>
        <v>264.41000000000003</v>
      </c>
      <c r="U312" s="184">
        <f t="shared" si="33"/>
        <v>2379.69</v>
      </c>
    </row>
    <row r="313" spans="1:21">
      <c r="A313" s="78" t="s">
        <v>827</v>
      </c>
      <c r="B313" s="65">
        <v>687</v>
      </c>
      <c r="C313" s="78">
        <v>1</v>
      </c>
      <c r="D313" s="38" t="s">
        <v>1832</v>
      </c>
      <c r="E313" s="78"/>
      <c r="F313" s="42" t="s">
        <v>1835</v>
      </c>
      <c r="G313" s="39"/>
      <c r="H313" s="39"/>
      <c r="I313" s="70">
        <v>42919</v>
      </c>
      <c r="J313" s="39">
        <v>72845</v>
      </c>
      <c r="K313" s="40">
        <v>2644.1</v>
      </c>
      <c r="L313" s="39" t="s">
        <v>431</v>
      </c>
      <c r="M313" s="39" t="s">
        <v>1883</v>
      </c>
      <c r="N313" s="61">
        <v>0.1</v>
      </c>
      <c r="O313" s="177">
        <v>12</v>
      </c>
      <c r="P313" s="177">
        <v>0</v>
      </c>
      <c r="Q313" s="38">
        <f t="shared" si="29"/>
        <v>22.034166666666668</v>
      </c>
      <c r="R313" s="187">
        <f t="shared" si="30"/>
        <v>264.41000000000003</v>
      </c>
      <c r="S313" s="184">
        <f t="shared" si="31"/>
        <v>0</v>
      </c>
      <c r="T313" s="184">
        <f t="shared" si="32"/>
        <v>264.41000000000003</v>
      </c>
      <c r="U313" s="184">
        <f t="shared" si="33"/>
        <v>2379.69</v>
      </c>
    </row>
    <row r="314" spans="1:21">
      <c r="A314" s="78" t="s">
        <v>827</v>
      </c>
      <c r="B314" s="65">
        <v>688</v>
      </c>
      <c r="C314" s="78">
        <v>1</v>
      </c>
      <c r="D314" s="38" t="s">
        <v>1832</v>
      </c>
      <c r="E314" s="78"/>
      <c r="F314" s="42" t="s">
        <v>1836</v>
      </c>
      <c r="G314" s="39"/>
      <c r="H314" s="39"/>
      <c r="I314" s="70">
        <v>42919</v>
      </c>
      <c r="J314" s="39">
        <v>72845</v>
      </c>
      <c r="K314" s="40">
        <v>2644.1</v>
      </c>
      <c r="L314" s="39" t="s">
        <v>431</v>
      </c>
      <c r="M314" s="39" t="s">
        <v>1883</v>
      </c>
      <c r="N314" s="61">
        <v>0.1</v>
      </c>
      <c r="O314" s="177">
        <v>12</v>
      </c>
      <c r="P314" s="177">
        <v>0</v>
      </c>
      <c r="Q314" s="38">
        <f t="shared" si="29"/>
        <v>22.034166666666668</v>
      </c>
      <c r="R314" s="187">
        <f t="shared" si="30"/>
        <v>264.41000000000003</v>
      </c>
      <c r="S314" s="184">
        <f t="shared" si="31"/>
        <v>0</v>
      </c>
      <c r="T314" s="184">
        <f t="shared" si="32"/>
        <v>264.41000000000003</v>
      </c>
      <c r="U314" s="184">
        <f t="shared" si="33"/>
        <v>2379.69</v>
      </c>
    </row>
    <row r="315" spans="1:21">
      <c r="A315" s="78" t="s">
        <v>827</v>
      </c>
      <c r="B315" s="65">
        <v>689</v>
      </c>
      <c r="C315" s="78">
        <v>1</v>
      </c>
      <c r="D315" s="38" t="s">
        <v>1832</v>
      </c>
      <c r="E315" s="78"/>
      <c r="F315" s="42" t="s">
        <v>1837</v>
      </c>
      <c r="G315" s="39"/>
      <c r="H315" s="39"/>
      <c r="I315" s="70">
        <v>42919</v>
      </c>
      <c r="J315" s="39">
        <v>72845</v>
      </c>
      <c r="K315" s="40">
        <v>2644.1</v>
      </c>
      <c r="L315" s="39" t="s">
        <v>431</v>
      </c>
      <c r="M315" s="39" t="s">
        <v>1883</v>
      </c>
      <c r="N315" s="61">
        <v>0.1</v>
      </c>
      <c r="O315" s="177">
        <v>12</v>
      </c>
      <c r="P315" s="177">
        <v>0</v>
      </c>
      <c r="Q315" s="38">
        <f t="shared" si="29"/>
        <v>22.034166666666668</v>
      </c>
      <c r="R315" s="187">
        <f t="shared" si="30"/>
        <v>264.41000000000003</v>
      </c>
      <c r="S315" s="184">
        <f t="shared" si="31"/>
        <v>0</v>
      </c>
      <c r="T315" s="184">
        <f t="shared" si="32"/>
        <v>264.41000000000003</v>
      </c>
      <c r="U315" s="184">
        <f t="shared" si="33"/>
        <v>2379.69</v>
      </c>
    </row>
    <row r="316" spans="1:21">
      <c r="A316" s="78" t="s">
        <v>827</v>
      </c>
      <c r="B316" s="65">
        <v>690</v>
      </c>
      <c r="C316" s="78">
        <v>1</v>
      </c>
      <c r="D316" s="38" t="s">
        <v>1832</v>
      </c>
      <c r="E316" s="78"/>
      <c r="F316" s="42" t="s">
        <v>1838</v>
      </c>
      <c r="G316" s="39"/>
      <c r="H316" s="39"/>
      <c r="I316" s="70">
        <v>42919</v>
      </c>
      <c r="J316" s="39">
        <v>72845</v>
      </c>
      <c r="K316" s="40">
        <v>2644.1</v>
      </c>
      <c r="L316" s="39" t="s">
        <v>431</v>
      </c>
      <c r="M316" s="39" t="s">
        <v>1883</v>
      </c>
      <c r="N316" s="61">
        <v>0.1</v>
      </c>
      <c r="O316" s="177">
        <v>12</v>
      </c>
      <c r="P316" s="177">
        <v>0</v>
      </c>
      <c r="Q316" s="38">
        <f t="shared" si="29"/>
        <v>22.034166666666668</v>
      </c>
      <c r="R316" s="187">
        <f t="shared" si="30"/>
        <v>264.41000000000003</v>
      </c>
      <c r="S316" s="184">
        <f t="shared" si="31"/>
        <v>0</v>
      </c>
      <c r="T316" s="184">
        <f t="shared" si="32"/>
        <v>264.41000000000003</v>
      </c>
      <c r="U316" s="184">
        <f t="shared" si="33"/>
        <v>2379.69</v>
      </c>
    </row>
    <row r="317" spans="1:21">
      <c r="A317" s="78" t="s">
        <v>827</v>
      </c>
      <c r="B317" s="65">
        <v>691</v>
      </c>
      <c r="C317" s="78">
        <v>1</v>
      </c>
      <c r="D317" s="38" t="s">
        <v>1832</v>
      </c>
      <c r="E317" s="78"/>
      <c r="F317" s="42" t="s">
        <v>1839</v>
      </c>
      <c r="G317" s="39"/>
      <c r="H317" s="39"/>
      <c r="I317" s="70">
        <v>42919</v>
      </c>
      <c r="J317" s="39">
        <v>72845</v>
      </c>
      <c r="K317" s="40">
        <v>2644.1</v>
      </c>
      <c r="L317" s="39" t="s">
        <v>431</v>
      </c>
      <c r="M317" s="39" t="s">
        <v>1883</v>
      </c>
      <c r="N317" s="61">
        <v>0.1</v>
      </c>
      <c r="O317" s="177">
        <v>12</v>
      </c>
      <c r="P317" s="177">
        <v>0</v>
      </c>
      <c r="Q317" s="38">
        <f t="shared" si="29"/>
        <v>22.034166666666668</v>
      </c>
      <c r="R317" s="187">
        <f t="shared" si="30"/>
        <v>264.41000000000003</v>
      </c>
      <c r="S317" s="184">
        <f t="shared" si="31"/>
        <v>0</v>
      </c>
      <c r="T317" s="184">
        <f t="shared" si="32"/>
        <v>264.41000000000003</v>
      </c>
      <c r="U317" s="184">
        <f t="shared" si="33"/>
        <v>2379.69</v>
      </c>
    </row>
    <row r="318" spans="1:21">
      <c r="A318" s="78" t="s">
        <v>827</v>
      </c>
      <c r="B318" s="65">
        <v>692</v>
      </c>
      <c r="C318" s="78">
        <v>1</v>
      </c>
      <c r="D318" s="38" t="s">
        <v>646</v>
      </c>
      <c r="E318" s="78"/>
      <c r="F318" s="42" t="s">
        <v>1840</v>
      </c>
      <c r="G318" s="39"/>
      <c r="H318" s="39"/>
      <c r="I318" s="70">
        <v>42919</v>
      </c>
      <c r="J318" s="39">
        <v>72845</v>
      </c>
      <c r="K318" s="40">
        <v>3649.94</v>
      </c>
      <c r="L318" s="39" t="s">
        <v>431</v>
      </c>
      <c r="M318" s="39" t="s">
        <v>1883</v>
      </c>
      <c r="N318" s="61">
        <v>0.1</v>
      </c>
      <c r="O318" s="177">
        <v>12</v>
      </c>
      <c r="P318" s="177">
        <v>0</v>
      </c>
      <c r="Q318" s="38">
        <f t="shared" si="29"/>
        <v>30.416166666666669</v>
      </c>
      <c r="R318" s="187">
        <f t="shared" si="30"/>
        <v>364.99400000000003</v>
      </c>
      <c r="S318" s="184">
        <f t="shared" si="31"/>
        <v>0</v>
      </c>
      <c r="T318" s="184">
        <f t="shared" si="32"/>
        <v>364.99400000000003</v>
      </c>
      <c r="U318" s="184">
        <f t="shared" si="33"/>
        <v>3284.9459999999999</v>
      </c>
    </row>
    <row r="319" spans="1:21">
      <c r="A319" s="78" t="s">
        <v>827</v>
      </c>
      <c r="B319" s="65">
        <v>693</v>
      </c>
      <c r="C319" s="78">
        <v>1</v>
      </c>
      <c r="D319" s="38" t="s">
        <v>646</v>
      </c>
      <c r="E319" s="78"/>
      <c r="F319" s="42" t="s">
        <v>1841</v>
      </c>
      <c r="G319" s="39"/>
      <c r="H319" s="39"/>
      <c r="I319" s="70">
        <v>42919</v>
      </c>
      <c r="J319" s="39">
        <v>72845</v>
      </c>
      <c r="K319" s="40">
        <v>3649.94</v>
      </c>
      <c r="L319" s="39" t="s">
        <v>431</v>
      </c>
      <c r="M319" s="39" t="s">
        <v>1883</v>
      </c>
      <c r="N319" s="61">
        <v>0.1</v>
      </c>
      <c r="O319" s="177">
        <v>12</v>
      </c>
      <c r="P319" s="177">
        <v>0</v>
      </c>
      <c r="Q319" s="38">
        <f t="shared" si="29"/>
        <v>30.416166666666669</v>
      </c>
      <c r="R319" s="187">
        <f t="shared" si="30"/>
        <v>364.99400000000003</v>
      </c>
      <c r="S319" s="184">
        <f t="shared" si="31"/>
        <v>0</v>
      </c>
      <c r="T319" s="184">
        <f t="shared" si="32"/>
        <v>364.99400000000003</v>
      </c>
      <c r="U319" s="184">
        <f t="shared" si="33"/>
        <v>3284.9459999999999</v>
      </c>
    </row>
    <row r="320" spans="1:21">
      <c r="A320" s="78" t="s">
        <v>827</v>
      </c>
      <c r="B320" s="65">
        <v>694</v>
      </c>
      <c r="C320" s="78">
        <v>1</v>
      </c>
      <c r="D320" s="38" t="s">
        <v>646</v>
      </c>
      <c r="E320" s="78"/>
      <c r="F320" s="42" t="s">
        <v>1842</v>
      </c>
      <c r="G320" s="39"/>
      <c r="H320" s="39"/>
      <c r="I320" s="70">
        <v>42919</v>
      </c>
      <c r="J320" s="39">
        <v>72845</v>
      </c>
      <c r="K320" s="40">
        <v>3649.94</v>
      </c>
      <c r="L320" s="39" t="s">
        <v>431</v>
      </c>
      <c r="M320" s="39" t="s">
        <v>1883</v>
      </c>
      <c r="N320" s="61">
        <v>0.1</v>
      </c>
      <c r="O320" s="177">
        <v>12</v>
      </c>
      <c r="P320" s="177">
        <v>0</v>
      </c>
      <c r="Q320" s="38">
        <f t="shared" si="29"/>
        <v>30.416166666666669</v>
      </c>
      <c r="R320" s="187">
        <f t="shared" si="30"/>
        <v>364.99400000000003</v>
      </c>
      <c r="S320" s="184">
        <f t="shared" si="31"/>
        <v>0</v>
      </c>
      <c r="T320" s="184">
        <f t="shared" si="32"/>
        <v>364.99400000000003</v>
      </c>
      <c r="U320" s="184">
        <f t="shared" si="33"/>
        <v>3284.9459999999999</v>
      </c>
    </row>
    <row r="321" spans="1:22">
      <c r="A321" s="78" t="s">
        <v>827</v>
      </c>
      <c r="B321" s="65">
        <v>695</v>
      </c>
      <c r="C321" s="78">
        <v>1</v>
      </c>
      <c r="D321" s="38" t="s">
        <v>646</v>
      </c>
      <c r="E321" s="78"/>
      <c r="F321" s="42" t="s">
        <v>1843</v>
      </c>
      <c r="G321" s="39"/>
      <c r="H321" s="39"/>
      <c r="I321" s="70">
        <v>42919</v>
      </c>
      <c r="J321" s="39">
        <v>72845</v>
      </c>
      <c r="K321" s="40">
        <v>3649.94</v>
      </c>
      <c r="L321" s="39" t="s">
        <v>431</v>
      </c>
      <c r="M321" s="39" t="s">
        <v>1883</v>
      </c>
      <c r="N321" s="61">
        <v>0.1</v>
      </c>
      <c r="O321" s="177">
        <v>12</v>
      </c>
      <c r="P321" s="177">
        <v>0</v>
      </c>
      <c r="Q321" s="38">
        <f t="shared" si="29"/>
        <v>30.416166666666669</v>
      </c>
      <c r="R321" s="187">
        <f t="shared" si="30"/>
        <v>364.99400000000003</v>
      </c>
      <c r="S321" s="184">
        <f t="shared" si="31"/>
        <v>0</v>
      </c>
      <c r="T321" s="184">
        <f t="shared" si="32"/>
        <v>364.99400000000003</v>
      </c>
      <c r="U321" s="184">
        <f t="shared" si="33"/>
        <v>3284.9459999999999</v>
      </c>
    </row>
    <row r="322" spans="1:22">
      <c r="A322" s="78" t="s">
        <v>827</v>
      </c>
      <c r="B322" s="65">
        <v>696</v>
      </c>
      <c r="C322" s="78">
        <v>4</v>
      </c>
      <c r="D322" s="38" t="s">
        <v>1844</v>
      </c>
      <c r="E322" s="78"/>
      <c r="F322" s="42" t="s">
        <v>1845</v>
      </c>
      <c r="G322" s="39"/>
      <c r="H322" s="39"/>
      <c r="I322" s="70">
        <v>42940</v>
      </c>
      <c r="J322" s="39">
        <v>1835</v>
      </c>
      <c r="K322" s="40">
        <v>1067.2</v>
      </c>
      <c r="L322" s="39" t="s">
        <v>358</v>
      </c>
      <c r="M322" s="39" t="s">
        <v>1863</v>
      </c>
      <c r="N322" s="61">
        <v>0.1</v>
      </c>
      <c r="O322" s="177">
        <v>12</v>
      </c>
      <c r="P322" s="177">
        <v>0</v>
      </c>
      <c r="Q322" s="38">
        <f t="shared" si="29"/>
        <v>8.8933333333333344</v>
      </c>
      <c r="R322" s="187">
        <f t="shared" si="30"/>
        <v>106.72000000000001</v>
      </c>
      <c r="S322" s="184">
        <f t="shared" si="31"/>
        <v>0</v>
      </c>
      <c r="T322" s="184">
        <f t="shared" si="32"/>
        <v>106.72000000000001</v>
      </c>
      <c r="U322" s="184">
        <f t="shared" si="33"/>
        <v>960.48</v>
      </c>
    </row>
    <row r="323" spans="1:22">
      <c r="A323" s="78" t="s">
        <v>827</v>
      </c>
      <c r="B323" s="65">
        <v>697</v>
      </c>
      <c r="C323" s="78">
        <v>1</v>
      </c>
      <c r="D323" s="38" t="s">
        <v>1846</v>
      </c>
      <c r="E323" s="78"/>
      <c r="F323" s="42" t="s">
        <v>1847</v>
      </c>
      <c r="G323" s="39"/>
      <c r="H323" s="39">
        <v>1198</v>
      </c>
      <c r="I323" s="70">
        <v>42943</v>
      </c>
      <c r="J323" s="39" t="s">
        <v>1848</v>
      </c>
      <c r="K323" s="40">
        <v>1539</v>
      </c>
      <c r="L323" s="39" t="s">
        <v>1849</v>
      </c>
      <c r="M323" s="39" t="s">
        <v>1877</v>
      </c>
      <c r="N323" s="61">
        <v>0.33329999999999999</v>
      </c>
      <c r="O323" s="177">
        <v>12</v>
      </c>
      <c r="P323" s="177">
        <v>0</v>
      </c>
      <c r="Q323" s="38">
        <f t="shared" si="29"/>
        <v>42.745725</v>
      </c>
      <c r="R323" s="187">
        <f t="shared" si="30"/>
        <v>512.94870000000003</v>
      </c>
      <c r="S323" s="184">
        <f t="shared" si="31"/>
        <v>0</v>
      </c>
      <c r="T323" s="184">
        <f t="shared" si="32"/>
        <v>512.94870000000003</v>
      </c>
      <c r="U323" s="184">
        <f t="shared" si="33"/>
        <v>1026.0513000000001</v>
      </c>
    </row>
    <row r="324" spans="1:22">
      <c r="A324" s="78" t="s">
        <v>827</v>
      </c>
      <c r="B324" s="65">
        <v>698</v>
      </c>
      <c r="C324" s="78">
        <v>1</v>
      </c>
      <c r="D324" s="38" t="s">
        <v>1850</v>
      </c>
      <c r="E324" s="78"/>
      <c r="F324" s="42" t="s">
        <v>1716</v>
      </c>
      <c r="G324" s="39">
        <v>11080660</v>
      </c>
      <c r="H324" s="39" t="s">
        <v>647</v>
      </c>
      <c r="I324" s="70">
        <v>42908</v>
      </c>
      <c r="J324" s="39">
        <v>4230</v>
      </c>
      <c r="K324" s="40">
        <v>5579.14</v>
      </c>
      <c r="L324" s="39" t="s">
        <v>1795</v>
      </c>
      <c r="M324" s="39" t="s">
        <v>1877</v>
      </c>
      <c r="N324" s="61">
        <v>0.33329999999999999</v>
      </c>
      <c r="O324" s="177">
        <v>12</v>
      </c>
      <c r="P324" s="177">
        <v>0</v>
      </c>
      <c r="Q324" s="38">
        <f t="shared" si="29"/>
        <v>154.96061349999999</v>
      </c>
      <c r="R324" s="187">
        <f t="shared" si="30"/>
        <v>1859.5273619999998</v>
      </c>
      <c r="S324" s="184">
        <f>+Q324*P324</f>
        <v>0</v>
      </c>
      <c r="T324" s="184">
        <f t="shared" si="32"/>
        <v>1859.5273619999998</v>
      </c>
      <c r="U324" s="184">
        <f t="shared" si="33"/>
        <v>3719.6126380000005</v>
      </c>
    </row>
    <row r="325" spans="1:22">
      <c r="A325" s="78"/>
      <c r="B325" s="65"/>
      <c r="C325" s="78"/>
      <c r="E325" s="78"/>
      <c r="F325" s="42"/>
      <c r="G325" s="39"/>
      <c r="H325" s="39"/>
      <c r="I325" s="70"/>
      <c r="J325" s="39"/>
      <c r="K325" s="40"/>
      <c r="L325" s="39"/>
      <c r="M325" s="39"/>
      <c r="T325" s="184"/>
      <c r="V325" s="184"/>
    </row>
    <row r="326" spans="1:22" s="46" customFormat="1" ht="16.5" thickBot="1">
      <c r="E326" s="38"/>
      <c r="F326" s="38"/>
      <c r="G326" s="38"/>
      <c r="H326" s="38"/>
      <c r="J326" s="38"/>
      <c r="K326" s="204">
        <f>SUM(K7:K325)</f>
        <v>1044242.5499999993</v>
      </c>
      <c r="L326" s="38"/>
      <c r="N326" s="205"/>
      <c r="O326" s="206"/>
      <c r="P326" s="206"/>
      <c r="S326" s="204">
        <f>SUM(S7:S325)</f>
        <v>447304.24684758316</v>
      </c>
      <c r="T326" s="204">
        <f>SUM(T7:T325)</f>
        <v>608520.10816791735</v>
      </c>
      <c r="U326" s="204">
        <f>SUM(U7:U325)</f>
        <v>435722.44183208334</v>
      </c>
      <c r="V326" s="184"/>
    </row>
    <row r="327" spans="1:22" ht="15.75" thickTop="1">
      <c r="T327" s="184"/>
      <c r="V327" s="184"/>
    </row>
    <row r="328" spans="1:22">
      <c r="T328" s="184"/>
      <c r="V328" s="184"/>
    </row>
    <row r="329" spans="1:22">
      <c r="T329" s="184"/>
      <c r="V329" s="184"/>
    </row>
    <row r="330" spans="1:22">
      <c r="T330" s="184"/>
      <c r="V330" s="184"/>
    </row>
    <row r="331" spans="1:22">
      <c r="T331" s="184"/>
      <c r="V331" s="184"/>
    </row>
    <row r="332" spans="1:22">
      <c r="T332" s="184"/>
      <c r="V332" s="184"/>
    </row>
    <row r="333" spans="1:22">
      <c r="T333" s="184"/>
      <c r="V333" s="184"/>
    </row>
    <row r="334" spans="1:22">
      <c r="T334" s="184"/>
      <c r="V334" s="184"/>
    </row>
    <row r="335" spans="1:22">
      <c r="T335" s="184"/>
      <c r="V335" s="184"/>
    </row>
    <row r="336" spans="1:22">
      <c r="T336" s="184"/>
      <c r="V336" s="184"/>
    </row>
    <row r="337" spans="20:22">
      <c r="T337" s="184"/>
      <c r="V337" s="184"/>
    </row>
    <row r="338" spans="20:22">
      <c r="T338" s="184"/>
      <c r="V338" s="184"/>
    </row>
    <row r="339" spans="20:22">
      <c r="T339" s="184"/>
    </row>
    <row r="340" spans="20:22">
      <c r="T340" s="184"/>
    </row>
    <row r="341" spans="20:22">
      <c r="T341" s="184"/>
    </row>
    <row r="342" spans="20:22">
      <c r="T342" s="184"/>
    </row>
  </sheetData>
  <mergeCells count="20">
    <mergeCell ref="A1:D1"/>
    <mergeCell ref="A2:D2"/>
    <mergeCell ref="A3:D3"/>
    <mergeCell ref="J129:J131"/>
    <mergeCell ref="L129:L131"/>
    <mergeCell ref="L142:L145"/>
    <mergeCell ref="J135:J137"/>
    <mergeCell ref="L135:L137"/>
    <mergeCell ref="H142:H145"/>
    <mergeCell ref="H190:H192"/>
    <mergeCell ref="J190:J192"/>
    <mergeCell ref="L190:L192"/>
    <mergeCell ref="L163:L166"/>
    <mergeCell ref="G159:G162"/>
    <mergeCell ref="J159:J162"/>
    <mergeCell ref="L159:L162"/>
    <mergeCell ref="L184:L186"/>
    <mergeCell ref="J185:J186"/>
    <mergeCell ref="H163:H166"/>
    <mergeCell ref="J163:J16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B8DE-277F-48CC-A3E9-2BCC4E27BE92}">
  <dimension ref="A1:U1532"/>
  <sheetViews>
    <sheetView workbookViewId="0">
      <selection activeCell="D17" sqref="D17"/>
    </sheetView>
  </sheetViews>
  <sheetFormatPr baseColWidth="10" defaultRowHeight="12.75"/>
  <cols>
    <col min="2" max="2" width="25" customWidth="1"/>
    <col min="4" max="4" width="85.28515625" customWidth="1"/>
    <col min="5" max="5" width="16.85546875" customWidth="1"/>
    <col min="7" max="7" width="14.5703125" customWidth="1"/>
    <col min="9" max="9" width="14.140625" bestFit="1" customWidth="1"/>
  </cols>
  <sheetData>
    <row r="1" spans="1:20" ht="63">
      <c r="A1" s="119" t="s">
        <v>92</v>
      </c>
      <c r="B1" s="119" t="s">
        <v>101</v>
      </c>
      <c r="C1" s="119" t="s">
        <v>91</v>
      </c>
      <c r="D1" s="119" t="s">
        <v>1858</v>
      </c>
      <c r="E1" s="120" t="s">
        <v>441</v>
      </c>
      <c r="F1" s="121" t="s">
        <v>442</v>
      </c>
      <c r="G1" s="119" t="s">
        <v>1851</v>
      </c>
      <c r="H1" s="119" t="s">
        <v>349</v>
      </c>
      <c r="I1" s="122" t="s">
        <v>1852</v>
      </c>
      <c r="J1" s="123" t="s">
        <v>436</v>
      </c>
      <c r="K1" s="119" t="s">
        <v>1871</v>
      </c>
      <c r="L1" s="119" t="s">
        <v>1889</v>
      </c>
      <c r="M1" s="119" t="s">
        <v>1859</v>
      </c>
      <c r="N1" s="119" t="s">
        <v>1853</v>
      </c>
      <c r="O1" s="119" t="s">
        <v>1901</v>
      </c>
      <c r="P1" s="119" t="s">
        <v>1854</v>
      </c>
      <c r="Q1" s="119" t="s">
        <v>1855</v>
      </c>
      <c r="R1" s="119" t="s">
        <v>1908</v>
      </c>
      <c r="S1" s="119" t="s">
        <v>1856</v>
      </c>
      <c r="T1" s="119" t="s">
        <v>1910</v>
      </c>
    </row>
    <row r="2" spans="1:20" ht="15.75">
      <c r="A2" s="80"/>
      <c r="B2" s="80"/>
      <c r="C2" s="80"/>
      <c r="D2" s="80"/>
      <c r="E2" s="43"/>
      <c r="F2" s="44"/>
      <c r="G2" s="81"/>
      <c r="H2" s="44"/>
      <c r="I2" s="82"/>
      <c r="J2" s="45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5">
      <c r="A3" s="83" t="s">
        <v>93</v>
      </c>
      <c r="B3" s="83">
        <v>116</v>
      </c>
      <c r="C3" s="83">
        <v>1</v>
      </c>
      <c r="D3" s="84" t="s">
        <v>306</v>
      </c>
      <c r="E3" s="58"/>
      <c r="F3" s="58"/>
      <c r="G3" s="85"/>
      <c r="H3" s="58"/>
      <c r="I3" s="64"/>
      <c r="J3" s="208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5">
      <c r="A4" s="83" t="s">
        <v>93</v>
      </c>
      <c r="B4" s="83" t="s">
        <v>204</v>
      </c>
      <c r="C4" s="83">
        <v>8</v>
      </c>
      <c r="D4" s="84" t="s">
        <v>96</v>
      </c>
      <c r="E4" s="58"/>
      <c r="F4" s="58"/>
      <c r="G4" s="85"/>
      <c r="H4" s="58"/>
      <c r="I4" s="64"/>
      <c r="J4" s="208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15">
      <c r="A5" s="83" t="s">
        <v>93</v>
      </c>
      <c r="B5" s="83" t="s">
        <v>205</v>
      </c>
      <c r="C5" s="83">
        <v>11</v>
      </c>
      <c r="D5" s="84" t="s">
        <v>98</v>
      </c>
      <c r="E5" s="58"/>
      <c r="F5" s="58"/>
      <c r="G5" s="85"/>
      <c r="H5" s="58"/>
      <c r="I5" s="64"/>
      <c r="J5" s="208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15">
      <c r="A6" s="83" t="s">
        <v>93</v>
      </c>
      <c r="B6" s="83">
        <v>144</v>
      </c>
      <c r="C6" s="83">
        <v>1</v>
      </c>
      <c r="D6" s="84" t="s">
        <v>95</v>
      </c>
      <c r="E6" s="58"/>
      <c r="F6" s="58"/>
      <c r="G6" s="85"/>
      <c r="H6" s="58"/>
      <c r="I6" s="64"/>
      <c r="J6" s="208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30">
      <c r="A7" s="83" t="s">
        <v>93</v>
      </c>
      <c r="B7" s="86" t="s">
        <v>229</v>
      </c>
      <c r="C7" s="83">
        <v>24</v>
      </c>
      <c r="D7" s="84" t="s">
        <v>99</v>
      </c>
      <c r="E7" s="58"/>
      <c r="F7" s="58"/>
      <c r="G7" s="85"/>
      <c r="H7" s="58"/>
      <c r="I7" s="64"/>
      <c r="J7" s="208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5">
      <c r="A8" s="83" t="s">
        <v>93</v>
      </c>
      <c r="B8" s="83" t="s">
        <v>334</v>
      </c>
      <c r="C8" s="83">
        <v>3</v>
      </c>
      <c r="D8" s="84" t="s">
        <v>307</v>
      </c>
      <c r="E8" s="58"/>
      <c r="F8" s="58"/>
      <c r="G8" s="85"/>
      <c r="H8" s="58"/>
      <c r="I8" s="64"/>
      <c r="J8" s="208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15">
      <c r="A9" s="83" t="s">
        <v>93</v>
      </c>
      <c r="B9" s="83">
        <v>178</v>
      </c>
      <c r="C9" s="83">
        <v>1</v>
      </c>
      <c r="D9" s="84" t="s">
        <v>307</v>
      </c>
      <c r="E9" s="58"/>
      <c r="F9" s="58"/>
      <c r="G9" s="85"/>
      <c r="H9" s="58"/>
      <c r="I9" s="64"/>
      <c r="J9" s="208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ht="15">
      <c r="A10" s="83" t="s">
        <v>93</v>
      </c>
      <c r="B10" s="83">
        <v>180</v>
      </c>
      <c r="C10" s="83">
        <v>1</v>
      </c>
      <c r="D10" s="84" t="s">
        <v>171</v>
      </c>
      <c r="E10" s="58"/>
      <c r="F10" s="58"/>
      <c r="G10" s="85"/>
      <c r="H10" s="58"/>
      <c r="I10" s="64"/>
      <c r="J10" s="208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ht="15">
      <c r="A11" s="83" t="s">
        <v>93</v>
      </c>
      <c r="B11" s="83">
        <v>181</v>
      </c>
      <c r="C11" s="83">
        <v>1</v>
      </c>
      <c r="D11" s="84" t="s">
        <v>98</v>
      </c>
      <c r="E11" s="58"/>
      <c r="F11" s="58"/>
      <c r="G11" s="85"/>
      <c r="H11" s="58"/>
      <c r="I11" s="64"/>
      <c r="J11" s="208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15">
      <c r="A12" s="83" t="s">
        <v>93</v>
      </c>
      <c r="B12" s="83" t="s">
        <v>206</v>
      </c>
      <c r="C12" s="83">
        <v>2</v>
      </c>
      <c r="D12" s="84" t="s">
        <v>95</v>
      </c>
      <c r="E12" s="58"/>
      <c r="F12" s="58"/>
      <c r="G12" s="85"/>
      <c r="H12" s="58"/>
      <c r="I12" s="64"/>
      <c r="J12" s="208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0" ht="15">
      <c r="A13" s="83" t="s">
        <v>93</v>
      </c>
      <c r="B13" s="83" t="s">
        <v>230</v>
      </c>
      <c r="C13" s="83">
        <v>12</v>
      </c>
      <c r="D13" s="84" t="s">
        <v>104</v>
      </c>
      <c r="E13" s="58"/>
      <c r="F13" s="58"/>
      <c r="G13" s="85"/>
      <c r="H13" s="58"/>
      <c r="I13" s="64"/>
      <c r="J13" s="208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15">
      <c r="A14" s="83" t="s">
        <v>93</v>
      </c>
      <c r="B14" s="83" t="s">
        <v>112</v>
      </c>
      <c r="C14" s="83">
        <v>13</v>
      </c>
      <c r="D14" s="84" t="s">
        <v>75</v>
      </c>
      <c r="E14" s="58"/>
      <c r="F14" s="58"/>
      <c r="G14" s="85"/>
      <c r="H14" s="58"/>
      <c r="I14" s="64"/>
      <c r="J14" s="208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ht="15">
      <c r="A15" s="83" t="s">
        <v>93</v>
      </c>
      <c r="B15" s="83">
        <v>211</v>
      </c>
      <c r="C15" s="83">
        <v>1</v>
      </c>
      <c r="D15" s="84" t="s">
        <v>177</v>
      </c>
      <c r="E15" s="58"/>
      <c r="F15" s="58"/>
      <c r="G15" s="85"/>
      <c r="H15" s="58"/>
      <c r="I15" s="64"/>
      <c r="J15" s="208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 ht="15">
      <c r="A16" s="83" t="s">
        <v>93</v>
      </c>
      <c r="B16" s="83" t="s">
        <v>57</v>
      </c>
      <c r="C16" s="83">
        <v>2</v>
      </c>
      <c r="D16" s="84" t="s">
        <v>75</v>
      </c>
      <c r="E16" s="58"/>
      <c r="F16" s="58"/>
      <c r="G16" s="85"/>
      <c r="H16" s="58"/>
      <c r="I16" s="64"/>
      <c r="J16" s="208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ht="15">
      <c r="A17" s="83" t="s">
        <v>93</v>
      </c>
      <c r="B17" s="83" t="s">
        <v>231</v>
      </c>
      <c r="C17" s="83">
        <v>6</v>
      </c>
      <c r="D17" s="84" t="s">
        <v>75</v>
      </c>
      <c r="E17" s="58"/>
      <c r="F17" s="58"/>
      <c r="G17" s="85"/>
      <c r="H17" s="58"/>
      <c r="I17" s="64"/>
      <c r="J17" s="208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 ht="15">
      <c r="A18" s="83" t="s">
        <v>93</v>
      </c>
      <c r="B18" s="83" t="s">
        <v>207</v>
      </c>
      <c r="C18" s="83">
        <v>5</v>
      </c>
      <c r="D18" s="84" t="s">
        <v>74</v>
      </c>
      <c r="E18" s="58"/>
      <c r="F18" s="58"/>
      <c r="G18" s="85"/>
      <c r="H18" s="58"/>
      <c r="I18" s="64"/>
      <c r="J18" s="208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ht="15">
      <c r="A19" s="83" t="s">
        <v>93</v>
      </c>
      <c r="B19" s="83" t="s">
        <v>51</v>
      </c>
      <c r="C19" s="83">
        <v>2</v>
      </c>
      <c r="D19" s="84" t="s">
        <v>321</v>
      </c>
      <c r="E19" s="87" t="s">
        <v>360</v>
      </c>
      <c r="F19" s="88">
        <v>1481</v>
      </c>
      <c r="G19" s="89">
        <v>37771</v>
      </c>
      <c r="H19" s="90">
        <v>20061</v>
      </c>
      <c r="I19" s="64">
        <v>960.07</v>
      </c>
      <c r="J19" s="91" t="s">
        <v>359</v>
      </c>
      <c r="K19" s="42"/>
      <c r="L19" s="42" t="s">
        <v>1862</v>
      </c>
      <c r="M19" s="92">
        <v>0.1</v>
      </c>
      <c r="N19" s="93">
        <v>0</v>
      </c>
      <c r="O19" s="93">
        <f>10*12</f>
        <v>120</v>
      </c>
      <c r="P19" s="93">
        <f>+I19*M19/12</f>
        <v>8.0005833333333332</v>
      </c>
      <c r="Q19" s="93">
        <f>+P19*N19</f>
        <v>0</v>
      </c>
      <c r="R19" s="93">
        <f>+P19*O19</f>
        <v>960.06999999999994</v>
      </c>
      <c r="S19" s="93">
        <f t="shared" ref="S19:S82" si="0">+R19+Q19</f>
        <v>960.06999999999994</v>
      </c>
      <c r="T19" s="93">
        <f t="shared" ref="T19:T82" si="1">+I19-S19</f>
        <v>0</v>
      </c>
    </row>
    <row r="20" spans="1:20" ht="15">
      <c r="A20" s="83" t="s">
        <v>93</v>
      </c>
      <c r="B20" s="83" t="s">
        <v>232</v>
      </c>
      <c r="C20" s="83">
        <v>3</v>
      </c>
      <c r="D20" s="84" t="s">
        <v>15</v>
      </c>
      <c r="E20" s="58"/>
      <c r="F20" s="58"/>
      <c r="G20" s="89">
        <v>37771</v>
      </c>
      <c r="H20" s="58"/>
      <c r="I20" s="64"/>
      <c r="J20" s="208"/>
      <c r="K20" s="42"/>
      <c r="L20" s="42"/>
      <c r="M20" s="42"/>
      <c r="N20" s="93">
        <v>0</v>
      </c>
      <c r="O20" s="93">
        <f t="shared" ref="O20:O83" si="2">10*12</f>
        <v>120</v>
      </c>
      <c r="P20" s="93">
        <f t="shared" ref="P20:P83" si="3">+I20*M20/12</f>
        <v>0</v>
      </c>
      <c r="Q20" s="93">
        <f t="shared" ref="Q20:Q83" si="4">+P20*N20</f>
        <v>0</v>
      </c>
      <c r="R20" s="93">
        <f t="shared" ref="R20:R83" si="5">+P20*O20</f>
        <v>0</v>
      </c>
      <c r="S20" s="93">
        <f t="shared" si="0"/>
        <v>0</v>
      </c>
      <c r="T20" s="93">
        <f t="shared" si="1"/>
        <v>0</v>
      </c>
    </row>
    <row r="21" spans="1:20" ht="15">
      <c r="A21" s="83" t="s">
        <v>93</v>
      </c>
      <c r="B21" s="83" t="s">
        <v>121</v>
      </c>
      <c r="C21" s="83">
        <v>2</v>
      </c>
      <c r="D21" s="84" t="s">
        <v>107</v>
      </c>
      <c r="E21" s="58"/>
      <c r="F21" s="58"/>
      <c r="G21" s="89">
        <v>37771</v>
      </c>
      <c r="H21" s="58"/>
      <c r="I21" s="64"/>
      <c r="J21" s="208"/>
      <c r="K21" s="42"/>
      <c r="L21" s="42"/>
      <c r="M21" s="42"/>
      <c r="N21" s="93">
        <v>0</v>
      </c>
      <c r="O21" s="93">
        <f t="shared" si="2"/>
        <v>120</v>
      </c>
      <c r="P21" s="93">
        <f t="shared" si="3"/>
        <v>0</v>
      </c>
      <c r="Q21" s="93">
        <f t="shared" si="4"/>
        <v>0</v>
      </c>
      <c r="R21" s="93">
        <f t="shared" si="5"/>
        <v>0</v>
      </c>
      <c r="S21" s="93">
        <f t="shared" si="0"/>
        <v>0</v>
      </c>
      <c r="T21" s="93">
        <f t="shared" si="1"/>
        <v>0</v>
      </c>
    </row>
    <row r="22" spans="1:20" ht="15">
      <c r="A22" s="83" t="s">
        <v>93</v>
      </c>
      <c r="B22" s="83">
        <v>243</v>
      </c>
      <c r="C22" s="83">
        <v>1</v>
      </c>
      <c r="D22" s="84" t="s">
        <v>97</v>
      </c>
      <c r="E22" s="58"/>
      <c r="F22" s="58"/>
      <c r="G22" s="89">
        <v>37771</v>
      </c>
      <c r="H22" s="58"/>
      <c r="I22" s="64"/>
      <c r="J22" s="208"/>
      <c r="K22" s="42"/>
      <c r="L22" s="42"/>
      <c r="M22" s="42"/>
      <c r="N22" s="93">
        <v>0</v>
      </c>
      <c r="O22" s="93">
        <f t="shared" si="2"/>
        <v>120</v>
      </c>
      <c r="P22" s="93">
        <f t="shared" si="3"/>
        <v>0</v>
      </c>
      <c r="Q22" s="93">
        <f t="shared" si="4"/>
        <v>0</v>
      </c>
      <c r="R22" s="93">
        <f t="shared" si="5"/>
        <v>0</v>
      </c>
      <c r="S22" s="93">
        <f t="shared" si="0"/>
        <v>0</v>
      </c>
      <c r="T22" s="93">
        <f t="shared" si="1"/>
        <v>0</v>
      </c>
    </row>
    <row r="23" spans="1:20" ht="15">
      <c r="A23" s="83" t="s">
        <v>93</v>
      </c>
      <c r="B23" s="83" t="s">
        <v>337</v>
      </c>
      <c r="C23" s="83">
        <v>2</v>
      </c>
      <c r="D23" s="84" t="s">
        <v>97</v>
      </c>
      <c r="E23" s="58"/>
      <c r="F23" s="58"/>
      <c r="G23" s="89">
        <v>37771</v>
      </c>
      <c r="H23" s="58"/>
      <c r="I23" s="64"/>
      <c r="J23" s="208"/>
      <c r="K23" s="42"/>
      <c r="L23" s="42"/>
      <c r="M23" s="42"/>
      <c r="N23" s="93">
        <v>0</v>
      </c>
      <c r="O23" s="93">
        <f t="shared" si="2"/>
        <v>120</v>
      </c>
      <c r="P23" s="93">
        <f t="shared" si="3"/>
        <v>0</v>
      </c>
      <c r="Q23" s="93">
        <f t="shared" si="4"/>
        <v>0</v>
      </c>
      <c r="R23" s="93">
        <f t="shared" si="5"/>
        <v>0</v>
      </c>
      <c r="S23" s="93">
        <f t="shared" si="0"/>
        <v>0</v>
      </c>
      <c r="T23" s="93">
        <f t="shared" si="1"/>
        <v>0</v>
      </c>
    </row>
    <row r="24" spans="1:20" ht="15">
      <c r="A24" s="83" t="s">
        <v>93</v>
      </c>
      <c r="B24" s="83" t="s">
        <v>335</v>
      </c>
      <c r="C24" s="83">
        <v>5</v>
      </c>
      <c r="D24" s="84" t="s">
        <v>97</v>
      </c>
      <c r="E24" s="58"/>
      <c r="F24" s="58"/>
      <c r="G24" s="89">
        <v>37771</v>
      </c>
      <c r="H24" s="58"/>
      <c r="I24" s="64"/>
      <c r="J24" s="208"/>
      <c r="K24" s="42"/>
      <c r="L24" s="42"/>
      <c r="M24" s="42"/>
      <c r="N24" s="93">
        <v>0</v>
      </c>
      <c r="O24" s="93">
        <f t="shared" si="2"/>
        <v>120</v>
      </c>
      <c r="P24" s="93">
        <f t="shared" si="3"/>
        <v>0</v>
      </c>
      <c r="Q24" s="93">
        <f t="shared" si="4"/>
        <v>0</v>
      </c>
      <c r="R24" s="93">
        <f t="shared" si="5"/>
        <v>0</v>
      </c>
      <c r="S24" s="93">
        <f t="shared" si="0"/>
        <v>0</v>
      </c>
      <c r="T24" s="93">
        <f t="shared" si="1"/>
        <v>0</v>
      </c>
    </row>
    <row r="25" spans="1:20" ht="15">
      <c r="A25" s="83" t="s">
        <v>93</v>
      </c>
      <c r="B25" s="83" t="s">
        <v>336</v>
      </c>
      <c r="C25" s="83">
        <v>5</v>
      </c>
      <c r="D25" s="84" t="s">
        <v>97</v>
      </c>
      <c r="E25" s="58"/>
      <c r="F25" s="58"/>
      <c r="G25" s="89">
        <v>37771</v>
      </c>
      <c r="H25" s="58"/>
      <c r="I25" s="64"/>
      <c r="J25" s="208"/>
      <c r="K25" s="42"/>
      <c r="L25" s="42"/>
      <c r="M25" s="42"/>
      <c r="N25" s="93">
        <v>0</v>
      </c>
      <c r="O25" s="93">
        <f t="shared" si="2"/>
        <v>120</v>
      </c>
      <c r="P25" s="93">
        <f t="shared" si="3"/>
        <v>0</v>
      </c>
      <c r="Q25" s="93">
        <f t="shared" si="4"/>
        <v>0</v>
      </c>
      <c r="R25" s="93">
        <f t="shared" si="5"/>
        <v>0</v>
      </c>
      <c r="S25" s="93">
        <f t="shared" si="0"/>
        <v>0</v>
      </c>
      <c r="T25" s="93">
        <f t="shared" si="1"/>
        <v>0</v>
      </c>
    </row>
    <row r="26" spans="1:20" ht="15">
      <c r="A26" s="83" t="s">
        <v>93</v>
      </c>
      <c r="B26" s="83">
        <v>284</v>
      </c>
      <c r="C26" s="83">
        <v>1</v>
      </c>
      <c r="D26" s="84" t="s">
        <v>122</v>
      </c>
      <c r="E26" s="58"/>
      <c r="F26" s="58"/>
      <c r="G26" s="89">
        <v>37771</v>
      </c>
      <c r="H26" s="58"/>
      <c r="I26" s="64"/>
      <c r="J26" s="208"/>
      <c r="K26" s="42"/>
      <c r="L26" s="42"/>
      <c r="M26" s="42"/>
      <c r="N26" s="93">
        <v>0</v>
      </c>
      <c r="O26" s="93">
        <f t="shared" si="2"/>
        <v>120</v>
      </c>
      <c r="P26" s="93">
        <f t="shared" si="3"/>
        <v>0</v>
      </c>
      <c r="Q26" s="93">
        <f t="shared" si="4"/>
        <v>0</v>
      </c>
      <c r="R26" s="93">
        <f t="shared" si="5"/>
        <v>0</v>
      </c>
      <c r="S26" s="93">
        <f t="shared" si="0"/>
        <v>0</v>
      </c>
      <c r="T26" s="93">
        <f t="shared" si="1"/>
        <v>0</v>
      </c>
    </row>
    <row r="27" spans="1:20" ht="15">
      <c r="A27" s="83" t="s">
        <v>93</v>
      </c>
      <c r="B27" s="83">
        <v>285</v>
      </c>
      <c r="C27" s="83">
        <v>1</v>
      </c>
      <c r="D27" s="84" t="s">
        <v>233</v>
      </c>
      <c r="E27" s="58"/>
      <c r="F27" s="58"/>
      <c r="G27" s="89">
        <v>37771</v>
      </c>
      <c r="H27" s="58"/>
      <c r="I27" s="64"/>
      <c r="J27" s="208"/>
      <c r="K27" s="42"/>
      <c r="L27" s="42"/>
      <c r="M27" s="42"/>
      <c r="N27" s="93">
        <v>0</v>
      </c>
      <c r="O27" s="93">
        <f t="shared" si="2"/>
        <v>120</v>
      </c>
      <c r="P27" s="93">
        <f t="shared" si="3"/>
        <v>0</v>
      </c>
      <c r="Q27" s="93">
        <f t="shared" si="4"/>
        <v>0</v>
      </c>
      <c r="R27" s="93">
        <f t="shared" si="5"/>
        <v>0</v>
      </c>
      <c r="S27" s="93">
        <f t="shared" si="0"/>
        <v>0</v>
      </c>
      <c r="T27" s="93">
        <f t="shared" si="1"/>
        <v>0</v>
      </c>
    </row>
    <row r="28" spans="1:20" ht="15">
      <c r="A28" s="83" t="s">
        <v>93</v>
      </c>
      <c r="B28" s="83">
        <v>286</v>
      </c>
      <c r="C28" s="83">
        <v>1</v>
      </c>
      <c r="D28" s="84" t="s">
        <v>59</v>
      </c>
      <c r="E28" s="58"/>
      <c r="F28" s="58"/>
      <c r="G28" s="89">
        <v>37771</v>
      </c>
      <c r="H28" s="58"/>
      <c r="I28" s="64"/>
      <c r="J28" s="208"/>
      <c r="K28" s="42"/>
      <c r="L28" s="42"/>
      <c r="M28" s="42"/>
      <c r="N28" s="93">
        <v>0</v>
      </c>
      <c r="O28" s="93">
        <f t="shared" si="2"/>
        <v>120</v>
      </c>
      <c r="P28" s="93">
        <f t="shared" si="3"/>
        <v>0</v>
      </c>
      <c r="Q28" s="93">
        <f t="shared" si="4"/>
        <v>0</v>
      </c>
      <c r="R28" s="93">
        <f t="shared" si="5"/>
        <v>0</v>
      </c>
      <c r="S28" s="93">
        <f t="shared" si="0"/>
        <v>0</v>
      </c>
      <c r="T28" s="93">
        <f t="shared" si="1"/>
        <v>0</v>
      </c>
    </row>
    <row r="29" spans="1:20" ht="15">
      <c r="A29" s="83" t="s">
        <v>93</v>
      </c>
      <c r="B29" s="83">
        <v>287</v>
      </c>
      <c r="C29" s="83">
        <v>1</v>
      </c>
      <c r="D29" s="84" t="s">
        <v>234</v>
      </c>
      <c r="E29" s="58"/>
      <c r="F29" s="58"/>
      <c r="G29" s="89">
        <v>37771</v>
      </c>
      <c r="H29" s="58"/>
      <c r="I29" s="64"/>
      <c r="J29" s="208"/>
      <c r="K29" s="42"/>
      <c r="L29" s="42"/>
      <c r="M29" s="42"/>
      <c r="N29" s="93">
        <v>0</v>
      </c>
      <c r="O29" s="93">
        <f t="shared" si="2"/>
        <v>120</v>
      </c>
      <c r="P29" s="93">
        <f t="shared" si="3"/>
        <v>0</v>
      </c>
      <c r="Q29" s="93">
        <f t="shared" si="4"/>
        <v>0</v>
      </c>
      <c r="R29" s="93">
        <f t="shared" si="5"/>
        <v>0</v>
      </c>
      <c r="S29" s="93">
        <f t="shared" si="0"/>
        <v>0</v>
      </c>
      <c r="T29" s="93">
        <f t="shared" si="1"/>
        <v>0</v>
      </c>
    </row>
    <row r="30" spans="1:20" ht="15">
      <c r="A30" s="83" t="s">
        <v>93</v>
      </c>
      <c r="B30" s="83">
        <v>288</v>
      </c>
      <c r="C30" s="83">
        <v>1</v>
      </c>
      <c r="D30" s="84" t="s">
        <v>235</v>
      </c>
      <c r="E30" s="58"/>
      <c r="F30" s="58"/>
      <c r="G30" s="89">
        <v>37771</v>
      </c>
      <c r="H30" s="58"/>
      <c r="I30" s="64"/>
      <c r="J30" s="208"/>
      <c r="K30" s="42"/>
      <c r="L30" s="42"/>
      <c r="M30" s="42"/>
      <c r="N30" s="93">
        <v>0</v>
      </c>
      <c r="O30" s="93">
        <f t="shared" si="2"/>
        <v>120</v>
      </c>
      <c r="P30" s="93">
        <f t="shared" si="3"/>
        <v>0</v>
      </c>
      <c r="Q30" s="93">
        <f t="shared" si="4"/>
        <v>0</v>
      </c>
      <c r="R30" s="93">
        <f t="shared" si="5"/>
        <v>0</v>
      </c>
      <c r="S30" s="93">
        <f t="shared" si="0"/>
        <v>0</v>
      </c>
      <c r="T30" s="93">
        <f t="shared" si="1"/>
        <v>0</v>
      </c>
    </row>
    <row r="31" spans="1:20" ht="15">
      <c r="A31" s="83" t="s">
        <v>93</v>
      </c>
      <c r="B31" s="83">
        <v>290</v>
      </c>
      <c r="C31" s="83">
        <v>1</v>
      </c>
      <c r="D31" s="84" t="s">
        <v>86</v>
      </c>
      <c r="E31" s="58"/>
      <c r="F31" s="58"/>
      <c r="G31" s="89">
        <v>37771</v>
      </c>
      <c r="H31" s="58"/>
      <c r="I31" s="64"/>
      <c r="J31" s="208"/>
      <c r="K31" s="42"/>
      <c r="L31" s="42"/>
      <c r="M31" s="42"/>
      <c r="N31" s="93">
        <v>0</v>
      </c>
      <c r="O31" s="93">
        <f t="shared" si="2"/>
        <v>120</v>
      </c>
      <c r="P31" s="93">
        <f t="shared" si="3"/>
        <v>0</v>
      </c>
      <c r="Q31" s="93">
        <f t="shared" si="4"/>
        <v>0</v>
      </c>
      <c r="R31" s="93">
        <f t="shared" si="5"/>
        <v>0</v>
      </c>
      <c r="S31" s="93">
        <f t="shared" si="0"/>
        <v>0</v>
      </c>
      <c r="T31" s="93">
        <f t="shared" si="1"/>
        <v>0</v>
      </c>
    </row>
    <row r="32" spans="1:20" ht="15">
      <c r="A32" s="83" t="s">
        <v>93</v>
      </c>
      <c r="B32" s="83">
        <v>293</v>
      </c>
      <c r="C32" s="83">
        <v>1</v>
      </c>
      <c r="D32" s="84" t="s">
        <v>56</v>
      </c>
      <c r="E32" s="58"/>
      <c r="F32" s="58"/>
      <c r="G32" s="89">
        <v>37771</v>
      </c>
      <c r="H32" s="58"/>
      <c r="I32" s="64"/>
      <c r="J32" s="208"/>
      <c r="K32" s="42"/>
      <c r="L32" s="42"/>
      <c r="M32" s="42"/>
      <c r="N32" s="93">
        <v>0</v>
      </c>
      <c r="O32" s="93">
        <f t="shared" si="2"/>
        <v>120</v>
      </c>
      <c r="P32" s="93">
        <f t="shared" si="3"/>
        <v>0</v>
      </c>
      <c r="Q32" s="93">
        <f t="shared" si="4"/>
        <v>0</v>
      </c>
      <c r="R32" s="93">
        <f t="shared" si="5"/>
        <v>0</v>
      </c>
      <c r="S32" s="93">
        <f t="shared" si="0"/>
        <v>0</v>
      </c>
      <c r="T32" s="93">
        <f t="shared" si="1"/>
        <v>0</v>
      </c>
    </row>
    <row r="33" spans="1:20" ht="15">
      <c r="A33" s="83" t="s">
        <v>93</v>
      </c>
      <c r="B33" s="83" t="s">
        <v>347</v>
      </c>
      <c r="C33" s="83">
        <v>3</v>
      </c>
      <c r="D33" s="84" t="s">
        <v>68</v>
      </c>
      <c r="E33" s="58"/>
      <c r="F33" s="58"/>
      <c r="G33" s="89">
        <v>37771</v>
      </c>
      <c r="H33" s="58"/>
      <c r="I33" s="64"/>
      <c r="J33" s="208"/>
      <c r="K33" s="42"/>
      <c r="L33" s="42"/>
      <c r="M33" s="42"/>
      <c r="N33" s="93">
        <v>0</v>
      </c>
      <c r="O33" s="93">
        <f t="shared" si="2"/>
        <v>120</v>
      </c>
      <c r="P33" s="93">
        <f t="shared" si="3"/>
        <v>0</v>
      </c>
      <c r="Q33" s="93">
        <f t="shared" si="4"/>
        <v>0</v>
      </c>
      <c r="R33" s="93">
        <f t="shared" si="5"/>
        <v>0</v>
      </c>
      <c r="S33" s="93">
        <f t="shared" si="0"/>
        <v>0</v>
      </c>
      <c r="T33" s="93">
        <f t="shared" si="1"/>
        <v>0</v>
      </c>
    </row>
    <row r="34" spans="1:20" ht="15">
      <c r="A34" s="83" t="s">
        <v>93</v>
      </c>
      <c r="B34" s="83">
        <v>307</v>
      </c>
      <c r="C34" s="83">
        <v>1</v>
      </c>
      <c r="D34" s="84" t="s">
        <v>236</v>
      </c>
      <c r="E34" s="58"/>
      <c r="F34" s="58"/>
      <c r="G34" s="89">
        <v>37771</v>
      </c>
      <c r="H34" s="58"/>
      <c r="I34" s="64"/>
      <c r="J34" s="208"/>
      <c r="K34" s="42"/>
      <c r="L34" s="42"/>
      <c r="M34" s="42"/>
      <c r="N34" s="93">
        <v>0</v>
      </c>
      <c r="O34" s="93">
        <f t="shared" si="2"/>
        <v>120</v>
      </c>
      <c r="P34" s="93">
        <f t="shared" si="3"/>
        <v>0</v>
      </c>
      <c r="Q34" s="93">
        <f t="shared" si="4"/>
        <v>0</v>
      </c>
      <c r="R34" s="93">
        <f t="shared" si="5"/>
        <v>0</v>
      </c>
      <c r="S34" s="93">
        <f t="shared" si="0"/>
        <v>0</v>
      </c>
      <c r="T34" s="93">
        <f t="shared" si="1"/>
        <v>0</v>
      </c>
    </row>
    <row r="35" spans="1:20" ht="15">
      <c r="A35" s="83" t="s">
        <v>93</v>
      </c>
      <c r="B35" s="83">
        <v>312</v>
      </c>
      <c r="C35" s="83">
        <v>1</v>
      </c>
      <c r="D35" s="84" t="s">
        <v>123</v>
      </c>
      <c r="E35" s="87" t="s">
        <v>362</v>
      </c>
      <c r="F35" s="90"/>
      <c r="G35" s="89">
        <v>37771</v>
      </c>
      <c r="H35" s="90">
        <v>1202</v>
      </c>
      <c r="I35" s="64">
        <v>690</v>
      </c>
      <c r="J35" s="91" t="s">
        <v>361</v>
      </c>
      <c r="K35" s="42"/>
      <c r="L35" s="42" t="s">
        <v>1863</v>
      </c>
      <c r="M35" s="92">
        <v>0.1</v>
      </c>
      <c r="N35" s="93">
        <v>0</v>
      </c>
      <c r="O35" s="93">
        <f t="shared" si="2"/>
        <v>120</v>
      </c>
      <c r="P35" s="93">
        <f t="shared" si="3"/>
        <v>5.75</v>
      </c>
      <c r="Q35" s="93">
        <f t="shared" si="4"/>
        <v>0</v>
      </c>
      <c r="R35" s="93">
        <f t="shared" si="5"/>
        <v>690</v>
      </c>
      <c r="S35" s="93">
        <f t="shared" si="0"/>
        <v>690</v>
      </c>
      <c r="T35" s="93">
        <f t="shared" si="1"/>
        <v>0</v>
      </c>
    </row>
    <row r="36" spans="1:20" ht="15">
      <c r="A36" s="83" t="s">
        <v>93</v>
      </c>
      <c r="B36" s="83">
        <v>314</v>
      </c>
      <c r="C36" s="83">
        <v>1</v>
      </c>
      <c r="D36" s="84" t="s">
        <v>102</v>
      </c>
      <c r="E36" s="58"/>
      <c r="F36" s="58"/>
      <c r="G36" s="89">
        <v>37771</v>
      </c>
      <c r="H36" s="58"/>
      <c r="I36" s="64"/>
      <c r="J36" s="208"/>
      <c r="K36" s="42"/>
      <c r="L36" s="42"/>
      <c r="M36" s="92">
        <v>0.1</v>
      </c>
      <c r="N36" s="93">
        <v>0</v>
      </c>
      <c r="O36" s="93">
        <f t="shared" si="2"/>
        <v>120</v>
      </c>
      <c r="P36" s="93">
        <f t="shared" si="3"/>
        <v>0</v>
      </c>
      <c r="Q36" s="93">
        <f t="shared" si="4"/>
        <v>0</v>
      </c>
      <c r="R36" s="93">
        <f t="shared" si="5"/>
        <v>0</v>
      </c>
      <c r="S36" s="93">
        <f t="shared" si="0"/>
        <v>0</v>
      </c>
      <c r="T36" s="93">
        <f t="shared" si="1"/>
        <v>0</v>
      </c>
    </row>
    <row r="37" spans="1:20" ht="15">
      <c r="A37" s="83" t="s">
        <v>93</v>
      </c>
      <c r="B37" s="83">
        <v>321</v>
      </c>
      <c r="C37" s="83">
        <v>1</v>
      </c>
      <c r="D37" s="84" t="s">
        <v>208</v>
      </c>
      <c r="E37" s="58"/>
      <c r="F37" s="58"/>
      <c r="G37" s="89">
        <v>37771</v>
      </c>
      <c r="H37" s="58"/>
      <c r="I37" s="64"/>
      <c r="J37" s="208"/>
      <c r="K37" s="42"/>
      <c r="L37" s="42"/>
      <c r="M37" s="92">
        <v>0.1</v>
      </c>
      <c r="N37" s="93">
        <v>0</v>
      </c>
      <c r="O37" s="93">
        <f t="shared" si="2"/>
        <v>120</v>
      </c>
      <c r="P37" s="93">
        <f t="shared" si="3"/>
        <v>0</v>
      </c>
      <c r="Q37" s="93">
        <f t="shared" si="4"/>
        <v>0</v>
      </c>
      <c r="R37" s="93">
        <f t="shared" si="5"/>
        <v>0</v>
      </c>
      <c r="S37" s="93">
        <f t="shared" si="0"/>
        <v>0</v>
      </c>
      <c r="T37" s="93">
        <f t="shared" si="1"/>
        <v>0</v>
      </c>
    </row>
    <row r="38" spans="1:20" ht="15">
      <c r="A38" s="83" t="s">
        <v>93</v>
      </c>
      <c r="B38" s="83">
        <v>322</v>
      </c>
      <c r="C38" s="83">
        <v>1</v>
      </c>
      <c r="D38" s="84" t="s">
        <v>208</v>
      </c>
      <c r="E38" s="58"/>
      <c r="F38" s="58"/>
      <c r="G38" s="89">
        <v>37771</v>
      </c>
      <c r="H38" s="58"/>
      <c r="I38" s="64"/>
      <c r="J38" s="208"/>
      <c r="K38" s="42"/>
      <c r="L38" s="42"/>
      <c r="M38" s="92">
        <v>0.1</v>
      </c>
      <c r="N38" s="93">
        <v>0</v>
      </c>
      <c r="O38" s="93">
        <f t="shared" si="2"/>
        <v>120</v>
      </c>
      <c r="P38" s="93">
        <f t="shared" si="3"/>
        <v>0</v>
      </c>
      <c r="Q38" s="93">
        <f t="shared" si="4"/>
        <v>0</v>
      </c>
      <c r="R38" s="93">
        <f t="shared" si="5"/>
        <v>0</v>
      </c>
      <c r="S38" s="93">
        <f t="shared" si="0"/>
        <v>0</v>
      </c>
      <c r="T38" s="93">
        <f t="shared" si="1"/>
        <v>0</v>
      </c>
    </row>
    <row r="39" spans="1:20" ht="15">
      <c r="A39" s="83" t="s">
        <v>93</v>
      </c>
      <c r="B39" s="83">
        <v>325</v>
      </c>
      <c r="C39" s="83">
        <v>1</v>
      </c>
      <c r="D39" s="84" t="s">
        <v>124</v>
      </c>
      <c r="E39" s="87" t="s">
        <v>350</v>
      </c>
      <c r="F39" s="88">
        <v>665</v>
      </c>
      <c r="G39" s="89">
        <v>37771</v>
      </c>
      <c r="H39" s="90" t="s">
        <v>363</v>
      </c>
      <c r="I39" s="64">
        <v>131.96</v>
      </c>
      <c r="J39" s="91" t="s">
        <v>353</v>
      </c>
      <c r="K39" s="42"/>
      <c r="L39" s="42" t="s">
        <v>1862</v>
      </c>
      <c r="M39" s="92">
        <v>0.1</v>
      </c>
      <c r="N39" s="93">
        <v>0</v>
      </c>
      <c r="O39" s="93">
        <f t="shared" si="2"/>
        <v>120</v>
      </c>
      <c r="P39" s="93">
        <f t="shared" si="3"/>
        <v>1.0996666666666668</v>
      </c>
      <c r="Q39" s="93">
        <f t="shared" si="4"/>
        <v>0</v>
      </c>
      <c r="R39" s="93">
        <f t="shared" si="5"/>
        <v>131.96</v>
      </c>
      <c r="S39" s="93">
        <f t="shared" si="0"/>
        <v>131.96</v>
      </c>
      <c r="T39" s="93">
        <f t="shared" si="1"/>
        <v>0</v>
      </c>
    </row>
    <row r="40" spans="1:20" ht="15">
      <c r="A40" s="83" t="s">
        <v>93</v>
      </c>
      <c r="B40" s="83">
        <v>330</v>
      </c>
      <c r="C40" s="83">
        <v>1</v>
      </c>
      <c r="D40" s="84" t="s">
        <v>126</v>
      </c>
      <c r="E40" s="58"/>
      <c r="F40" s="58"/>
      <c r="G40" s="85"/>
      <c r="H40" s="58"/>
      <c r="I40" s="64"/>
      <c r="J40" s="208"/>
      <c r="K40" s="42"/>
      <c r="L40" s="42"/>
      <c r="M40" s="92">
        <v>0.1</v>
      </c>
      <c r="N40" s="93">
        <v>0</v>
      </c>
      <c r="O40" s="93">
        <f t="shared" si="2"/>
        <v>120</v>
      </c>
      <c r="P40" s="93">
        <f t="shared" si="3"/>
        <v>0</v>
      </c>
      <c r="Q40" s="93">
        <f t="shared" si="4"/>
        <v>0</v>
      </c>
      <c r="R40" s="93">
        <f t="shared" si="5"/>
        <v>0</v>
      </c>
      <c r="S40" s="93">
        <f t="shared" si="0"/>
        <v>0</v>
      </c>
      <c r="T40" s="93">
        <f t="shared" si="1"/>
        <v>0</v>
      </c>
    </row>
    <row r="41" spans="1:20" ht="15">
      <c r="A41" s="83" t="s">
        <v>93</v>
      </c>
      <c r="B41" s="83">
        <v>331</v>
      </c>
      <c r="C41" s="83">
        <v>1</v>
      </c>
      <c r="D41" s="84" t="s">
        <v>127</v>
      </c>
      <c r="E41" s="87" t="s">
        <v>350</v>
      </c>
      <c r="F41" s="88">
        <v>706</v>
      </c>
      <c r="G41" s="89">
        <v>37322</v>
      </c>
      <c r="H41" s="90" t="s">
        <v>365</v>
      </c>
      <c r="I41" s="64">
        <v>72.27</v>
      </c>
      <c r="J41" s="91" t="s">
        <v>364</v>
      </c>
      <c r="K41" s="42"/>
      <c r="L41" s="42" t="s">
        <v>1862</v>
      </c>
      <c r="M41" s="92">
        <v>0.1</v>
      </c>
      <c r="N41" s="93">
        <v>0</v>
      </c>
      <c r="O41" s="93">
        <f t="shared" si="2"/>
        <v>120</v>
      </c>
      <c r="P41" s="93">
        <f t="shared" si="3"/>
        <v>0.60225000000000006</v>
      </c>
      <c r="Q41" s="93">
        <f t="shared" si="4"/>
        <v>0</v>
      </c>
      <c r="R41" s="93">
        <f t="shared" si="5"/>
        <v>72.27000000000001</v>
      </c>
      <c r="S41" s="93">
        <f t="shared" si="0"/>
        <v>72.27000000000001</v>
      </c>
      <c r="T41" s="93">
        <f t="shared" si="1"/>
        <v>0</v>
      </c>
    </row>
    <row r="42" spans="1:20" ht="15">
      <c r="A42" s="83" t="s">
        <v>93</v>
      </c>
      <c r="B42" s="83">
        <v>335</v>
      </c>
      <c r="C42" s="83">
        <v>1</v>
      </c>
      <c r="D42" s="84" t="s">
        <v>128</v>
      </c>
      <c r="E42" s="87" t="s">
        <v>350</v>
      </c>
      <c r="F42" s="88">
        <v>706</v>
      </c>
      <c r="G42" s="89">
        <v>37322</v>
      </c>
      <c r="H42" s="90" t="s">
        <v>365</v>
      </c>
      <c r="I42" s="64">
        <v>37.869999999999997</v>
      </c>
      <c r="J42" s="91" t="s">
        <v>364</v>
      </c>
      <c r="K42" s="42"/>
      <c r="L42" s="42" t="s">
        <v>1862</v>
      </c>
      <c r="M42" s="92">
        <v>0.1</v>
      </c>
      <c r="N42" s="93">
        <v>0</v>
      </c>
      <c r="O42" s="93">
        <f t="shared" si="2"/>
        <v>120</v>
      </c>
      <c r="P42" s="93">
        <f t="shared" si="3"/>
        <v>0.31558333333333333</v>
      </c>
      <c r="Q42" s="93">
        <f t="shared" si="4"/>
        <v>0</v>
      </c>
      <c r="R42" s="93">
        <f t="shared" si="5"/>
        <v>37.869999999999997</v>
      </c>
      <c r="S42" s="93">
        <f t="shared" si="0"/>
        <v>37.869999999999997</v>
      </c>
      <c r="T42" s="93">
        <f t="shared" si="1"/>
        <v>0</v>
      </c>
    </row>
    <row r="43" spans="1:20" ht="15">
      <c r="A43" s="83" t="s">
        <v>93</v>
      </c>
      <c r="B43" s="83">
        <v>336</v>
      </c>
      <c r="C43" s="83">
        <v>1</v>
      </c>
      <c r="D43" s="84" t="s">
        <v>128</v>
      </c>
      <c r="E43" s="87" t="s">
        <v>350</v>
      </c>
      <c r="F43" s="88">
        <v>706</v>
      </c>
      <c r="G43" s="89">
        <v>37322</v>
      </c>
      <c r="H43" s="90" t="s">
        <v>365</v>
      </c>
      <c r="I43" s="64">
        <v>37.869999999999997</v>
      </c>
      <c r="J43" s="91" t="s">
        <v>364</v>
      </c>
      <c r="K43" s="42"/>
      <c r="L43" s="42" t="s">
        <v>1862</v>
      </c>
      <c r="M43" s="92">
        <v>0.1</v>
      </c>
      <c r="N43" s="93">
        <v>0</v>
      </c>
      <c r="O43" s="93">
        <f t="shared" si="2"/>
        <v>120</v>
      </c>
      <c r="P43" s="93">
        <f t="shared" si="3"/>
        <v>0.31558333333333333</v>
      </c>
      <c r="Q43" s="93">
        <f t="shared" si="4"/>
        <v>0</v>
      </c>
      <c r="R43" s="93">
        <f t="shared" si="5"/>
        <v>37.869999999999997</v>
      </c>
      <c r="S43" s="93">
        <f t="shared" si="0"/>
        <v>37.869999999999997</v>
      </c>
      <c r="T43" s="93">
        <f t="shared" si="1"/>
        <v>0</v>
      </c>
    </row>
    <row r="44" spans="1:20" ht="15">
      <c r="A44" s="83" t="s">
        <v>93</v>
      </c>
      <c r="B44" s="83">
        <v>337</v>
      </c>
      <c r="C44" s="83">
        <v>1</v>
      </c>
      <c r="D44" s="84" t="s">
        <v>129</v>
      </c>
      <c r="E44" s="87" t="s">
        <v>350</v>
      </c>
      <c r="F44" s="88">
        <v>706</v>
      </c>
      <c r="G44" s="89">
        <v>37322</v>
      </c>
      <c r="H44" s="90" t="s">
        <v>469</v>
      </c>
      <c r="I44" s="64">
        <v>24.21</v>
      </c>
      <c r="J44" s="91" t="s">
        <v>364</v>
      </c>
      <c r="K44" s="42"/>
      <c r="L44" s="42" t="s">
        <v>1862</v>
      </c>
      <c r="M44" s="92">
        <v>0.1</v>
      </c>
      <c r="N44" s="93">
        <v>0</v>
      </c>
      <c r="O44" s="93">
        <f t="shared" si="2"/>
        <v>120</v>
      </c>
      <c r="P44" s="93">
        <f t="shared" si="3"/>
        <v>0.20175000000000001</v>
      </c>
      <c r="Q44" s="93">
        <f t="shared" si="4"/>
        <v>0</v>
      </c>
      <c r="R44" s="93">
        <f t="shared" si="5"/>
        <v>24.21</v>
      </c>
      <c r="S44" s="93">
        <f t="shared" si="0"/>
        <v>24.21</v>
      </c>
      <c r="T44" s="93">
        <f t="shared" si="1"/>
        <v>0</v>
      </c>
    </row>
    <row r="45" spans="1:20" ht="15">
      <c r="A45" s="83" t="s">
        <v>93</v>
      </c>
      <c r="B45" s="83">
        <v>338</v>
      </c>
      <c r="C45" s="83">
        <v>1</v>
      </c>
      <c r="D45" s="84" t="s">
        <v>130</v>
      </c>
      <c r="E45" s="87" t="s">
        <v>350</v>
      </c>
      <c r="F45" s="88">
        <v>706</v>
      </c>
      <c r="G45" s="89">
        <v>37322</v>
      </c>
      <c r="H45" s="90" t="s">
        <v>365</v>
      </c>
      <c r="I45" s="64">
        <v>24.97</v>
      </c>
      <c r="J45" s="91" t="s">
        <v>364</v>
      </c>
      <c r="K45" s="42"/>
      <c r="L45" s="42" t="s">
        <v>1862</v>
      </c>
      <c r="M45" s="92">
        <v>0.1</v>
      </c>
      <c r="N45" s="93">
        <v>0</v>
      </c>
      <c r="O45" s="93">
        <f t="shared" si="2"/>
        <v>120</v>
      </c>
      <c r="P45" s="93">
        <f t="shared" si="3"/>
        <v>0.20808333333333331</v>
      </c>
      <c r="Q45" s="93">
        <f t="shared" si="4"/>
        <v>0</v>
      </c>
      <c r="R45" s="93">
        <f t="shared" si="5"/>
        <v>24.97</v>
      </c>
      <c r="S45" s="93">
        <f t="shared" si="0"/>
        <v>24.97</v>
      </c>
      <c r="T45" s="93">
        <f t="shared" si="1"/>
        <v>0</v>
      </c>
    </row>
    <row r="46" spans="1:20" ht="15">
      <c r="A46" s="83" t="s">
        <v>93</v>
      </c>
      <c r="B46" s="83">
        <v>340</v>
      </c>
      <c r="C46" s="83">
        <v>1</v>
      </c>
      <c r="D46" s="84" t="s">
        <v>131</v>
      </c>
      <c r="E46" s="58"/>
      <c r="F46" s="58"/>
      <c r="G46" s="85"/>
      <c r="H46" s="58"/>
      <c r="I46" s="64"/>
      <c r="J46" s="208"/>
      <c r="K46" s="42"/>
      <c r="L46" s="42"/>
      <c r="M46" s="92">
        <v>0.1</v>
      </c>
      <c r="N46" s="93">
        <v>0</v>
      </c>
      <c r="O46" s="93">
        <f t="shared" si="2"/>
        <v>120</v>
      </c>
      <c r="P46" s="93">
        <f t="shared" si="3"/>
        <v>0</v>
      </c>
      <c r="Q46" s="93">
        <f t="shared" si="4"/>
        <v>0</v>
      </c>
      <c r="R46" s="93">
        <f t="shared" si="5"/>
        <v>0</v>
      </c>
      <c r="S46" s="93">
        <f t="shared" si="0"/>
        <v>0</v>
      </c>
      <c r="T46" s="93">
        <f t="shared" si="1"/>
        <v>0</v>
      </c>
    </row>
    <row r="47" spans="1:20" ht="15">
      <c r="A47" s="83" t="s">
        <v>93</v>
      </c>
      <c r="B47" s="83">
        <v>342</v>
      </c>
      <c r="C47" s="83">
        <v>1</v>
      </c>
      <c r="D47" s="84" t="s">
        <v>132</v>
      </c>
      <c r="E47" s="87" t="s">
        <v>350</v>
      </c>
      <c r="F47" s="88">
        <v>713</v>
      </c>
      <c r="G47" s="89">
        <v>37326</v>
      </c>
      <c r="H47" s="90">
        <v>15466</v>
      </c>
      <c r="I47" s="64">
        <v>15</v>
      </c>
      <c r="J47" s="91" t="s">
        <v>366</v>
      </c>
      <c r="K47" s="42"/>
      <c r="L47" s="42" t="s">
        <v>1862</v>
      </c>
      <c r="M47" s="92">
        <v>0.1</v>
      </c>
      <c r="N47" s="93">
        <v>0</v>
      </c>
      <c r="O47" s="93">
        <f t="shared" si="2"/>
        <v>120</v>
      </c>
      <c r="P47" s="93">
        <f t="shared" si="3"/>
        <v>0.125</v>
      </c>
      <c r="Q47" s="93">
        <f t="shared" si="4"/>
        <v>0</v>
      </c>
      <c r="R47" s="93">
        <f t="shared" si="5"/>
        <v>15</v>
      </c>
      <c r="S47" s="93">
        <f t="shared" si="0"/>
        <v>15</v>
      </c>
      <c r="T47" s="93">
        <f t="shared" si="1"/>
        <v>0</v>
      </c>
    </row>
    <row r="48" spans="1:20" ht="15">
      <c r="A48" s="83" t="s">
        <v>93</v>
      </c>
      <c r="B48" s="83">
        <v>344</v>
      </c>
      <c r="C48" s="83">
        <v>1</v>
      </c>
      <c r="D48" s="84" t="s">
        <v>133</v>
      </c>
      <c r="E48" s="58"/>
      <c r="F48" s="58"/>
      <c r="G48" s="85"/>
      <c r="H48" s="58"/>
      <c r="I48" s="64"/>
      <c r="J48" s="208"/>
      <c r="K48" s="42"/>
      <c r="L48" s="42"/>
      <c r="M48" s="92">
        <v>0.1</v>
      </c>
      <c r="N48" s="93">
        <v>0</v>
      </c>
      <c r="O48" s="93">
        <f t="shared" si="2"/>
        <v>120</v>
      </c>
      <c r="P48" s="93">
        <f t="shared" si="3"/>
        <v>0</v>
      </c>
      <c r="Q48" s="93">
        <f t="shared" si="4"/>
        <v>0</v>
      </c>
      <c r="R48" s="93">
        <f t="shared" si="5"/>
        <v>0</v>
      </c>
      <c r="S48" s="93">
        <f t="shared" si="0"/>
        <v>0</v>
      </c>
      <c r="T48" s="93">
        <f t="shared" si="1"/>
        <v>0</v>
      </c>
    </row>
    <row r="49" spans="1:20" ht="15">
      <c r="A49" s="83" t="s">
        <v>93</v>
      </c>
      <c r="B49" s="83">
        <v>346</v>
      </c>
      <c r="C49" s="83">
        <v>1</v>
      </c>
      <c r="D49" s="84" t="s">
        <v>103</v>
      </c>
      <c r="E49" s="58"/>
      <c r="F49" s="58"/>
      <c r="G49" s="85"/>
      <c r="H49" s="58"/>
      <c r="I49" s="64"/>
      <c r="J49" s="208"/>
      <c r="K49" s="42"/>
      <c r="L49" s="42"/>
      <c r="M49" s="92">
        <v>0.1</v>
      </c>
      <c r="N49" s="93">
        <v>0</v>
      </c>
      <c r="O49" s="93">
        <f t="shared" si="2"/>
        <v>120</v>
      </c>
      <c r="P49" s="93">
        <f t="shared" si="3"/>
        <v>0</v>
      </c>
      <c r="Q49" s="93">
        <f t="shared" si="4"/>
        <v>0</v>
      </c>
      <c r="R49" s="93">
        <f t="shared" si="5"/>
        <v>0</v>
      </c>
      <c r="S49" s="93">
        <f t="shared" si="0"/>
        <v>0</v>
      </c>
      <c r="T49" s="93">
        <f t="shared" si="1"/>
        <v>0</v>
      </c>
    </row>
    <row r="50" spans="1:20" ht="15">
      <c r="A50" s="83" t="s">
        <v>93</v>
      </c>
      <c r="B50" s="83" t="s">
        <v>134</v>
      </c>
      <c r="C50" s="83">
        <v>2</v>
      </c>
      <c r="D50" s="84" t="s">
        <v>170</v>
      </c>
      <c r="E50" s="58"/>
      <c r="F50" s="58"/>
      <c r="G50" s="85"/>
      <c r="H50" s="58"/>
      <c r="I50" s="64"/>
      <c r="J50" s="208"/>
      <c r="K50" s="42"/>
      <c r="L50" s="42"/>
      <c r="M50" s="92">
        <v>0.1</v>
      </c>
      <c r="N50" s="93">
        <v>0</v>
      </c>
      <c r="O50" s="93">
        <f t="shared" si="2"/>
        <v>120</v>
      </c>
      <c r="P50" s="93">
        <f t="shared" si="3"/>
        <v>0</v>
      </c>
      <c r="Q50" s="93">
        <f t="shared" si="4"/>
        <v>0</v>
      </c>
      <c r="R50" s="93">
        <f t="shared" si="5"/>
        <v>0</v>
      </c>
      <c r="S50" s="93">
        <f t="shared" si="0"/>
        <v>0</v>
      </c>
      <c r="T50" s="93">
        <f t="shared" si="1"/>
        <v>0</v>
      </c>
    </row>
    <row r="51" spans="1:20" ht="15">
      <c r="A51" s="83" t="s">
        <v>93</v>
      </c>
      <c r="B51" s="83" t="s">
        <v>135</v>
      </c>
      <c r="C51" s="83">
        <v>6</v>
      </c>
      <c r="D51" s="84" t="s">
        <v>100</v>
      </c>
      <c r="E51" s="58"/>
      <c r="F51" s="58"/>
      <c r="G51" s="85"/>
      <c r="H51" s="58"/>
      <c r="I51" s="64"/>
      <c r="J51" s="208"/>
      <c r="K51" s="42"/>
      <c r="L51" s="42"/>
      <c r="M51" s="92">
        <v>0.1</v>
      </c>
      <c r="N51" s="93">
        <v>0</v>
      </c>
      <c r="O51" s="93">
        <f t="shared" si="2"/>
        <v>120</v>
      </c>
      <c r="P51" s="93">
        <f t="shared" si="3"/>
        <v>0</v>
      </c>
      <c r="Q51" s="93">
        <f t="shared" si="4"/>
        <v>0</v>
      </c>
      <c r="R51" s="93">
        <f t="shared" si="5"/>
        <v>0</v>
      </c>
      <c r="S51" s="93">
        <f t="shared" si="0"/>
        <v>0</v>
      </c>
      <c r="T51" s="93">
        <f t="shared" si="1"/>
        <v>0</v>
      </c>
    </row>
    <row r="52" spans="1:20" ht="15">
      <c r="A52" s="83" t="s">
        <v>93</v>
      </c>
      <c r="B52" s="83" t="s">
        <v>345</v>
      </c>
      <c r="C52" s="83">
        <v>6</v>
      </c>
      <c r="D52" s="84" t="s">
        <v>209</v>
      </c>
      <c r="E52" s="58"/>
      <c r="F52" s="58"/>
      <c r="G52" s="85"/>
      <c r="H52" s="58"/>
      <c r="I52" s="64"/>
      <c r="J52" s="208"/>
      <c r="K52" s="42"/>
      <c r="L52" s="42"/>
      <c r="M52" s="92">
        <v>0.1</v>
      </c>
      <c r="N52" s="93">
        <v>0</v>
      </c>
      <c r="O52" s="93">
        <f t="shared" si="2"/>
        <v>120</v>
      </c>
      <c r="P52" s="93">
        <f t="shared" si="3"/>
        <v>0</v>
      </c>
      <c r="Q52" s="93">
        <f t="shared" si="4"/>
        <v>0</v>
      </c>
      <c r="R52" s="93">
        <f t="shared" si="5"/>
        <v>0</v>
      </c>
      <c r="S52" s="93">
        <f t="shared" si="0"/>
        <v>0</v>
      </c>
      <c r="T52" s="93">
        <f t="shared" si="1"/>
        <v>0</v>
      </c>
    </row>
    <row r="53" spans="1:20" ht="15">
      <c r="A53" s="83" t="s">
        <v>93</v>
      </c>
      <c r="B53" s="83">
        <v>367</v>
      </c>
      <c r="C53" s="55">
        <v>1</v>
      </c>
      <c r="D53" s="49" t="s">
        <v>291</v>
      </c>
      <c r="E53" s="58"/>
      <c r="F53" s="58"/>
      <c r="G53" s="85"/>
      <c r="H53" s="58"/>
      <c r="I53" s="64"/>
      <c r="J53" s="208"/>
      <c r="K53" s="42"/>
      <c r="L53" s="42"/>
      <c r="M53" s="92">
        <v>0.1</v>
      </c>
      <c r="N53" s="93">
        <v>0</v>
      </c>
      <c r="O53" s="93">
        <f t="shared" si="2"/>
        <v>120</v>
      </c>
      <c r="P53" s="93">
        <f t="shared" si="3"/>
        <v>0</v>
      </c>
      <c r="Q53" s="93">
        <f t="shared" si="4"/>
        <v>0</v>
      </c>
      <c r="R53" s="93">
        <f t="shared" si="5"/>
        <v>0</v>
      </c>
      <c r="S53" s="93">
        <f t="shared" si="0"/>
        <v>0</v>
      </c>
      <c r="T53" s="93">
        <f t="shared" si="1"/>
        <v>0</v>
      </c>
    </row>
    <row r="54" spans="1:20" ht="15">
      <c r="A54" s="83" t="s">
        <v>93</v>
      </c>
      <c r="B54" s="83">
        <v>368</v>
      </c>
      <c r="C54" s="55">
        <v>1</v>
      </c>
      <c r="D54" s="49" t="s">
        <v>61</v>
      </c>
      <c r="E54" s="58"/>
      <c r="F54" s="58"/>
      <c r="G54" s="85"/>
      <c r="H54" s="58"/>
      <c r="I54" s="64"/>
      <c r="J54" s="208"/>
      <c r="K54" s="42"/>
      <c r="L54" s="42"/>
      <c r="M54" s="92">
        <v>0.1</v>
      </c>
      <c r="N54" s="93">
        <v>0</v>
      </c>
      <c r="O54" s="93">
        <f t="shared" si="2"/>
        <v>120</v>
      </c>
      <c r="P54" s="93">
        <f t="shared" si="3"/>
        <v>0</v>
      </c>
      <c r="Q54" s="93">
        <f t="shared" si="4"/>
        <v>0</v>
      </c>
      <c r="R54" s="93">
        <f t="shared" si="5"/>
        <v>0</v>
      </c>
      <c r="S54" s="93">
        <f t="shared" si="0"/>
        <v>0</v>
      </c>
      <c r="T54" s="93">
        <f t="shared" si="1"/>
        <v>0</v>
      </c>
    </row>
    <row r="55" spans="1:20" ht="15">
      <c r="A55" s="83" t="s">
        <v>93</v>
      </c>
      <c r="B55" s="83" t="s">
        <v>136</v>
      </c>
      <c r="C55" s="83">
        <v>2</v>
      </c>
      <c r="D55" s="84" t="s">
        <v>170</v>
      </c>
      <c r="E55" s="58"/>
      <c r="F55" s="58"/>
      <c r="G55" s="85"/>
      <c r="H55" s="58"/>
      <c r="I55" s="64"/>
      <c r="J55" s="208"/>
      <c r="K55" s="42"/>
      <c r="L55" s="42"/>
      <c r="M55" s="92">
        <v>0.1</v>
      </c>
      <c r="N55" s="93">
        <v>0</v>
      </c>
      <c r="O55" s="93">
        <f t="shared" si="2"/>
        <v>120</v>
      </c>
      <c r="P55" s="93">
        <f t="shared" si="3"/>
        <v>0</v>
      </c>
      <c r="Q55" s="93">
        <f t="shared" si="4"/>
        <v>0</v>
      </c>
      <c r="R55" s="93">
        <f t="shared" si="5"/>
        <v>0</v>
      </c>
      <c r="S55" s="93">
        <f t="shared" si="0"/>
        <v>0</v>
      </c>
      <c r="T55" s="93">
        <f t="shared" si="1"/>
        <v>0</v>
      </c>
    </row>
    <row r="56" spans="1:20" ht="15">
      <c r="A56" s="83" t="s">
        <v>93</v>
      </c>
      <c r="B56" s="83" t="s">
        <v>138</v>
      </c>
      <c r="C56" s="83">
        <v>4</v>
      </c>
      <c r="D56" s="84" t="s">
        <v>137</v>
      </c>
      <c r="E56" s="58"/>
      <c r="F56" s="58"/>
      <c r="G56" s="85"/>
      <c r="H56" s="58"/>
      <c r="I56" s="64"/>
      <c r="J56" s="208"/>
      <c r="K56" s="42"/>
      <c r="L56" s="42"/>
      <c r="M56" s="92">
        <v>0.1</v>
      </c>
      <c r="N56" s="93">
        <v>0</v>
      </c>
      <c r="O56" s="93">
        <f t="shared" si="2"/>
        <v>120</v>
      </c>
      <c r="P56" s="93">
        <f t="shared" si="3"/>
        <v>0</v>
      </c>
      <c r="Q56" s="93">
        <f t="shared" si="4"/>
        <v>0</v>
      </c>
      <c r="R56" s="93">
        <f t="shared" si="5"/>
        <v>0</v>
      </c>
      <c r="S56" s="93">
        <f t="shared" si="0"/>
        <v>0</v>
      </c>
      <c r="T56" s="93">
        <f t="shared" si="1"/>
        <v>0</v>
      </c>
    </row>
    <row r="57" spans="1:20" ht="15">
      <c r="A57" s="83" t="s">
        <v>93</v>
      </c>
      <c r="B57" s="83" t="s">
        <v>139</v>
      </c>
      <c r="C57" s="83">
        <v>2</v>
      </c>
      <c r="D57" s="84" t="s">
        <v>191</v>
      </c>
      <c r="E57" s="58"/>
      <c r="F57" s="58"/>
      <c r="G57" s="85"/>
      <c r="H57" s="58"/>
      <c r="I57" s="64"/>
      <c r="J57" s="208"/>
      <c r="K57" s="42"/>
      <c r="L57" s="42"/>
      <c r="M57" s="92">
        <v>0.1</v>
      </c>
      <c r="N57" s="93">
        <v>0</v>
      </c>
      <c r="O57" s="93">
        <f t="shared" si="2"/>
        <v>120</v>
      </c>
      <c r="P57" s="93">
        <f t="shared" si="3"/>
        <v>0</v>
      </c>
      <c r="Q57" s="93">
        <f t="shared" si="4"/>
        <v>0</v>
      </c>
      <c r="R57" s="93">
        <f t="shared" si="5"/>
        <v>0</v>
      </c>
      <c r="S57" s="93">
        <f t="shared" si="0"/>
        <v>0</v>
      </c>
      <c r="T57" s="93">
        <f t="shared" si="1"/>
        <v>0</v>
      </c>
    </row>
    <row r="58" spans="1:20" ht="15">
      <c r="A58" s="83" t="s">
        <v>93</v>
      </c>
      <c r="B58" s="83">
        <v>381</v>
      </c>
      <c r="C58" s="83">
        <v>1</v>
      </c>
      <c r="D58" s="84" t="s">
        <v>140</v>
      </c>
      <c r="E58" s="58"/>
      <c r="F58" s="58"/>
      <c r="G58" s="85"/>
      <c r="H58" s="58"/>
      <c r="I58" s="64"/>
      <c r="J58" s="208"/>
      <c r="K58" s="42"/>
      <c r="L58" s="42"/>
      <c r="M58" s="92">
        <v>0.1</v>
      </c>
      <c r="N58" s="93">
        <v>0</v>
      </c>
      <c r="O58" s="93">
        <f t="shared" si="2"/>
        <v>120</v>
      </c>
      <c r="P58" s="93">
        <f t="shared" si="3"/>
        <v>0</v>
      </c>
      <c r="Q58" s="93">
        <f t="shared" si="4"/>
        <v>0</v>
      </c>
      <c r="R58" s="93">
        <f t="shared" si="5"/>
        <v>0</v>
      </c>
      <c r="S58" s="93">
        <f t="shared" si="0"/>
        <v>0</v>
      </c>
      <c r="T58" s="93">
        <f t="shared" si="1"/>
        <v>0</v>
      </c>
    </row>
    <row r="59" spans="1:20" ht="15">
      <c r="A59" s="83" t="s">
        <v>93</v>
      </c>
      <c r="B59" s="83">
        <v>383</v>
      </c>
      <c r="C59" s="83">
        <v>1</v>
      </c>
      <c r="D59" s="84" t="s">
        <v>108</v>
      </c>
      <c r="E59" s="58"/>
      <c r="F59" s="58"/>
      <c r="G59" s="85"/>
      <c r="H59" s="58"/>
      <c r="I59" s="64"/>
      <c r="J59" s="208"/>
      <c r="K59" s="42"/>
      <c r="L59" s="42"/>
      <c r="M59" s="92">
        <v>0.1</v>
      </c>
      <c r="N59" s="93">
        <v>0</v>
      </c>
      <c r="O59" s="93">
        <f t="shared" si="2"/>
        <v>120</v>
      </c>
      <c r="P59" s="93">
        <f t="shared" si="3"/>
        <v>0</v>
      </c>
      <c r="Q59" s="93">
        <f t="shared" si="4"/>
        <v>0</v>
      </c>
      <c r="R59" s="93">
        <f t="shared" si="5"/>
        <v>0</v>
      </c>
      <c r="S59" s="93">
        <f t="shared" si="0"/>
        <v>0</v>
      </c>
      <c r="T59" s="93">
        <f t="shared" si="1"/>
        <v>0</v>
      </c>
    </row>
    <row r="60" spans="1:20" ht="15">
      <c r="A60" s="83" t="s">
        <v>93</v>
      </c>
      <c r="B60" s="83" t="s">
        <v>141</v>
      </c>
      <c r="C60" s="83">
        <v>4</v>
      </c>
      <c r="D60" s="84" t="s">
        <v>137</v>
      </c>
      <c r="E60" s="58"/>
      <c r="F60" s="58"/>
      <c r="G60" s="85"/>
      <c r="H60" s="58"/>
      <c r="I60" s="64"/>
      <c r="J60" s="208"/>
      <c r="K60" s="42"/>
      <c r="L60" s="42"/>
      <c r="M60" s="92">
        <v>0.1</v>
      </c>
      <c r="N60" s="93">
        <v>0</v>
      </c>
      <c r="O60" s="93">
        <f t="shared" si="2"/>
        <v>120</v>
      </c>
      <c r="P60" s="93">
        <f t="shared" si="3"/>
        <v>0</v>
      </c>
      <c r="Q60" s="93">
        <f t="shared" si="4"/>
        <v>0</v>
      </c>
      <c r="R60" s="93">
        <f t="shared" si="5"/>
        <v>0</v>
      </c>
      <c r="S60" s="93">
        <f t="shared" si="0"/>
        <v>0</v>
      </c>
      <c r="T60" s="93">
        <f t="shared" si="1"/>
        <v>0</v>
      </c>
    </row>
    <row r="61" spans="1:20" ht="15">
      <c r="A61" s="83" t="s">
        <v>93</v>
      </c>
      <c r="B61" s="83" t="s">
        <v>142</v>
      </c>
      <c r="C61" s="83">
        <v>2</v>
      </c>
      <c r="D61" s="84" t="s">
        <v>170</v>
      </c>
      <c r="E61" s="58"/>
      <c r="F61" s="58"/>
      <c r="G61" s="85"/>
      <c r="H61" s="58"/>
      <c r="I61" s="64"/>
      <c r="J61" s="208"/>
      <c r="K61" s="42"/>
      <c r="L61" s="42"/>
      <c r="M61" s="92">
        <v>0.1</v>
      </c>
      <c r="N61" s="93">
        <v>0</v>
      </c>
      <c r="O61" s="93">
        <f t="shared" si="2"/>
        <v>120</v>
      </c>
      <c r="P61" s="93">
        <f t="shared" si="3"/>
        <v>0</v>
      </c>
      <c r="Q61" s="93">
        <f t="shared" si="4"/>
        <v>0</v>
      </c>
      <c r="R61" s="93">
        <f t="shared" si="5"/>
        <v>0</v>
      </c>
      <c r="S61" s="93">
        <f t="shared" si="0"/>
        <v>0</v>
      </c>
      <c r="T61" s="93">
        <f t="shared" si="1"/>
        <v>0</v>
      </c>
    </row>
    <row r="62" spans="1:20" ht="15">
      <c r="A62" s="83" t="s">
        <v>93</v>
      </c>
      <c r="B62" s="83">
        <v>391</v>
      </c>
      <c r="C62" s="83">
        <v>1</v>
      </c>
      <c r="D62" s="84" t="s">
        <v>143</v>
      </c>
      <c r="E62" s="58"/>
      <c r="F62" s="58"/>
      <c r="G62" s="85"/>
      <c r="H62" s="58"/>
      <c r="I62" s="64"/>
      <c r="J62" s="208"/>
      <c r="K62" s="42"/>
      <c r="L62" s="42"/>
      <c r="M62" s="92">
        <v>0.1</v>
      </c>
      <c r="N62" s="93">
        <v>0</v>
      </c>
      <c r="O62" s="93">
        <f t="shared" si="2"/>
        <v>120</v>
      </c>
      <c r="P62" s="93">
        <f t="shared" si="3"/>
        <v>0</v>
      </c>
      <c r="Q62" s="93">
        <f t="shared" si="4"/>
        <v>0</v>
      </c>
      <c r="R62" s="93">
        <f t="shared" si="5"/>
        <v>0</v>
      </c>
      <c r="S62" s="93">
        <f t="shared" si="0"/>
        <v>0</v>
      </c>
      <c r="T62" s="93">
        <f t="shared" si="1"/>
        <v>0</v>
      </c>
    </row>
    <row r="63" spans="1:20" ht="15">
      <c r="A63" s="83" t="s">
        <v>93</v>
      </c>
      <c r="B63" s="83">
        <v>392</v>
      </c>
      <c r="C63" s="83">
        <v>1</v>
      </c>
      <c r="D63" s="84" t="s">
        <v>209</v>
      </c>
      <c r="E63" s="58"/>
      <c r="F63" s="58"/>
      <c r="G63" s="85"/>
      <c r="H63" s="58"/>
      <c r="I63" s="64"/>
      <c r="J63" s="208"/>
      <c r="K63" s="42"/>
      <c r="L63" s="42"/>
      <c r="M63" s="92">
        <v>0.1</v>
      </c>
      <c r="N63" s="93">
        <v>0</v>
      </c>
      <c r="O63" s="93">
        <f t="shared" si="2"/>
        <v>120</v>
      </c>
      <c r="P63" s="93">
        <f t="shared" si="3"/>
        <v>0</v>
      </c>
      <c r="Q63" s="93">
        <f t="shared" si="4"/>
        <v>0</v>
      </c>
      <c r="R63" s="93">
        <f t="shared" si="5"/>
        <v>0</v>
      </c>
      <c r="S63" s="93">
        <f t="shared" si="0"/>
        <v>0</v>
      </c>
      <c r="T63" s="93">
        <f t="shared" si="1"/>
        <v>0</v>
      </c>
    </row>
    <row r="64" spans="1:20" ht="15">
      <c r="A64" s="83" t="s">
        <v>93</v>
      </c>
      <c r="B64" s="83">
        <v>394</v>
      </c>
      <c r="C64" s="83">
        <v>1</v>
      </c>
      <c r="D64" s="84" t="s">
        <v>322</v>
      </c>
      <c r="E64" s="58"/>
      <c r="F64" s="58"/>
      <c r="G64" s="85"/>
      <c r="H64" s="58"/>
      <c r="I64" s="64"/>
      <c r="J64" s="208"/>
      <c r="K64" s="42"/>
      <c r="L64" s="42"/>
      <c r="M64" s="92">
        <v>0.1</v>
      </c>
      <c r="N64" s="93">
        <v>0</v>
      </c>
      <c r="O64" s="93">
        <f t="shared" si="2"/>
        <v>120</v>
      </c>
      <c r="P64" s="93">
        <f t="shared" si="3"/>
        <v>0</v>
      </c>
      <c r="Q64" s="93">
        <f t="shared" si="4"/>
        <v>0</v>
      </c>
      <c r="R64" s="93">
        <f t="shared" si="5"/>
        <v>0</v>
      </c>
      <c r="S64" s="93">
        <f t="shared" si="0"/>
        <v>0</v>
      </c>
      <c r="T64" s="93">
        <f t="shared" si="1"/>
        <v>0</v>
      </c>
    </row>
    <row r="65" spans="1:20" ht="15">
      <c r="A65" s="83" t="s">
        <v>93</v>
      </c>
      <c r="B65" s="83">
        <v>396</v>
      </c>
      <c r="C65" s="83">
        <v>1</v>
      </c>
      <c r="D65" s="84" t="s">
        <v>144</v>
      </c>
      <c r="E65" s="58"/>
      <c r="F65" s="58"/>
      <c r="G65" s="85"/>
      <c r="H65" s="58"/>
      <c r="I65" s="64"/>
      <c r="J65" s="208"/>
      <c r="K65" s="42"/>
      <c r="L65" s="42"/>
      <c r="M65" s="92">
        <v>0.1</v>
      </c>
      <c r="N65" s="93">
        <v>0</v>
      </c>
      <c r="O65" s="93">
        <f t="shared" si="2"/>
        <v>120</v>
      </c>
      <c r="P65" s="93">
        <f t="shared" si="3"/>
        <v>0</v>
      </c>
      <c r="Q65" s="93">
        <f t="shared" si="4"/>
        <v>0</v>
      </c>
      <c r="R65" s="93">
        <f t="shared" si="5"/>
        <v>0</v>
      </c>
      <c r="S65" s="93">
        <f t="shared" si="0"/>
        <v>0</v>
      </c>
      <c r="T65" s="93">
        <f t="shared" si="1"/>
        <v>0</v>
      </c>
    </row>
    <row r="66" spans="1:20" ht="15">
      <c r="A66" s="83" t="s">
        <v>93</v>
      </c>
      <c r="B66" s="83">
        <v>418</v>
      </c>
      <c r="C66" s="55">
        <v>1</v>
      </c>
      <c r="D66" s="49" t="s">
        <v>110</v>
      </c>
      <c r="E66" s="58"/>
      <c r="F66" s="58"/>
      <c r="G66" s="85"/>
      <c r="H66" s="58"/>
      <c r="I66" s="64"/>
      <c r="J66" s="208"/>
      <c r="K66" s="42"/>
      <c r="L66" s="42"/>
      <c r="M66" s="92">
        <v>0.1</v>
      </c>
      <c r="N66" s="93">
        <v>0</v>
      </c>
      <c r="O66" s="93">
        <f t="shared" si="2"/>
        <v>120</v>
      </c>
      <c r="P66" s="93">
        <f t="shared" si="3"/>
        <v>0</v>
      </c>
      <c r="Q66" s="93">
        <f t="shared" si="4"/>
        <v>0</v>
      </c>
      <c r="R66" s="93">
        <f t="shared" si="5"/>
        <v>0</v>
      </c>
      <c r="S66" s="93">
        <f t="shared" si="0"/>
        <v>0</v>
      </c>
      <c r="T66" s="93">
        <f t="shared" si="1"/>
        <v>0</v>
      </c>
    </row>
    <row r="67" spans="1:20" ht="15">
      <c r="A67" s="83" t="s">
        <v>93</v>
      </c>
      <c r="B67" s="83">
        <v>420</v>
      </c>
      <c r="C67" s="83">
        <v>1</v>
      </c>
      <c r="D67" s="84" t="s">
        <v>192</v>
      </c>
      <c r="E67" s="58"/>
      <c r="F67" s="58"/>
      <c r="G67" s="85"/>
      <c r="H67" s="58"/>
      <c r="I67" s="64"/>
      <c r="J67" s="208"/>
      <c r="K67" s="42"/>
      <c r="L67" s="42"/>
      <c r="M67" s="92">
        <v>0.1</v>
      </c>
      <c r="N67" s="93">
        <v>0</v>
      </c>
      <c r="O67" s="93">
        <f t="shared" si="2"/>
        <v>120</v>
      </c>
      <c r="P67" s="93">
        <f t="shared" si="3"/>
        <v>0</v>
      </c>
      <c r="Q67" s="93">
        <f t="shared" si="4"/>
        <v>0</v>
      </c>
      <c r="R67" s="93">
        <f t="shared" si="5"/>
        <v>0</v>
      </c>
      <c r="S67" s="93">
        <f t="shared" si="0"/>
        <v>0</v>
      </c>
      <c r="T67" s="93">
        <f t="shared" si="1"/>
        <v>0</v>
      </c>
    </row>
    <row r="68" spans="1:20" ht="15">
      <c r="A68" s="83" t="s">
        <v>93</v>
      </c>
      <c r="B68" s="83">
        <v>422</v>
      </c>
      <c r="C68" s="83">
        <v>1</v>
      </c>
      <c r="D68" s="84" t="s">
        <v>97</v>
      </c>
      <c r="E68" s="58"/>
      <c r="F68" s="58"/>
      <c r="G68" s="85"/>
      <c r="H68" s="58"/>
      <c r="I68" s="64"/>
      <c r="J68" s="208"/>
      <c r="K68" s="42"/>
      <c r="L68" s="42"/>
      <c r="M68" s="92">
        <v>0.1</v>
      </c>
      <c r="N68" s="93">
        <v>0</v>
      </c>
      <c r="O68" s="93">
        <f t="shared" si="2"/>
        <v>120</v>
      </c>
      <c r="P68" s="93">
        <f t="shared" si="3"/>
        <v>0</v>
      </c>
      <c r="Q68" s="93">
        <f t="shared" si="4"/>
        <v>0</v>
      </c>
      <c r="R68" s="93">
        <f t="shared" si="5"/>
        <v>0</v>
      </c>
      <c r="S68" s="93">
        <f t="shared" si="0"/>
        <v>0</v>
      </c>
      <c r="T68" s="93">
        <f t="shared" si="1"/>
        <v>0</v>
      </c>
    </row>
    <row r="69" spans="1:20" ht="15">
      <c r="A69" s="83" t="s">
        <v>93</v>
      </c>
      <c r="B69" s="83">
        <v>428</v>
      </c>
      <c r="C69" s="83">
        <v>1</v>
      </c>
      <c r="D69" s="84" t="s">
        <v>69</v>
      </c>
      <c r="E69" s="58"/>
      <c r="F69" s="58"/>
      <c r="G69" s="85"/>
      <c r="H69" s="58"/>
      <c r="I69" s="64"/>
      <c r="J69" s="208"/>
      <c r="K69" s="42"/>
      <c r="L69" s="42"/>
      <c r="M69" s="92">
        <v>0.1</v>
      </c>
      <c r="N69" s="93">
        <v>0</v>
      </c>
      <c r="O69" s="93">
        <f t="shared" si="2"/>
        <v>120</v>
      </c>
      <c r="P69" s="93">
        <f t="shared" si="3"/>
        <v>0</v>
      </c>
      <c r="Q69" s="93">
        <f t="shared" si="4"/>
        <v>0</v>
      </c>
      <c r="R69" s="93">
        <f t="shared" si="5"/>
        <v>0</v>
      </c>
      <c r="S69" s="93">
        <f t="shared" si="0"/>
        <v>0</v>
      </c>
      <c r="T69" s="93">
        <f t="shared" si="1"/>
        <v>0</v>
      </c>
    </row>
    <row r="70" spans="1:20" ht="15">
      <c r="A70" s="83" t="s">
        <v>93</v>
      </c>
      <c r="B70" s="83" t="s">
        <v>145</v>
      </c>
      <c r="C70" s="83">
        <v>3</v>
      </c>
      <c r="D70" s="84" t="s">
        <v>74</v>
      </c>
      <c r="E70" s="87"/>
      <c r="F70" s="88">
        <v>665</v>
      </c>
      <c r="G70" s="89">
        <v>37272</v>
      </c>
      <c r="H70" s="90" t="s">
        <v>367</v>
      </c>
      <c r="I70" s="64"/>
      <c r="J70" s="208"/>
      <c r="K70" s="42"/>
      <c r="L70" s="42"/>
      <c r="M70" s="92">
        <v>0.1</v>
      </c>
      <c r="N70" s="93">
        <v>0</v>
      </c>
      <c r="O70" s="93">
        <f t="shared" si="2"/>
        <v>120</v>
      </c>
      <c r="P70" s="93">
        <f t="shared" si="3"/>
        <v>0</v>
      </c>
      <c r="Q70" s="93">
        <f t="shared" si="4"/>
        <v>0</v>
      </c>
      <c r="R70" s="93">
        <f t="shared" si="5"/>
        <v>0</v>
      </c>
      <c r="S70" s="93">
        <f t="shared" si="0"/>
        <v>0</v>
      </c>
      <c r="T70" s="93">
        <f t="shared" si="1"/>
        <v>0</v>
      </c>
    </row>
    <row r="71" spans="1:20" ht="15">
      <c r="A71" s="83" t="s">
        <v>93</v>
      </c>
      <c r="B71" s="83" t="s">
        <v>146</v>
      </c>
      <c r="C71" s="83">
        <v>2</v>
      </c>
      <c r="D71" s="84" t="s">
        <v>70</v>
      </c>
      <c r="E71" s="58"/>
      <c r="F71" s="58"/>
      <c r="G71" s="85"/>
      <c r="H71" s="58"/>
      <c r="I71" s="64"/>
      <c r="J71" s="208"/>
      <c r="K71" s="42"/>
      <c r="L71" s="42"/>
      <c r="M71" s="92">
        <v>0.1</v>
      </c>
      <c r="N71" s="93">
        <v>0</v>
      </c>
      <c r="O71" s="93">
        <f t="shared" si="2"/>
        <v>120</v>
      </c>
      <c r="P71" s="93">
        <f t="shared" si="3"/>
        <v>0</v>
      </c>
      <c r="Q71" s="93">
        <f t="shared" si="4"/>
        <v>0</v>
      </c>
      <c r="R71" s="93">
        <f t="shared" si="5"/>
        <v>0</v>
      </c>
      <c r="S71" s="93">
        <f t="shared" si="0"/>
        <v>0</v>
      </c>
      <c r="T71" s="93">
        <f t="shared" si="1"/>
        <v>0</v>
      </c>
    </row>
    <row r="72" spans="1:20" ht="15">
      <c r="A72" s="83" t="s">
        <v>93</v>
      </c>
      <c r="B72" s="83">
        <v>441</v>
      </c>
      <c r="C72" s="83">
        <v>1</v>
      </c>
      <c r="D72" s="84" t="s">
        <v>71</v>
      </c>
      <c r="E72" s="58"/>
      <c r="F72" s="58"/>
      <c r="G72" s="85"/>
      <c r="H72" s="58"/>
      <c r="I72" s="64"/>
      <c r="J72" s="208"/>
      <c r="K72" s="42"/>
      <c r="L72" s="42"/>
      <c r="M72" s="92">
        <v>0.1</v>
      </c>
      <c r="N72" s="93">
        <v>0</v>
      </c>
      <c r="O72" s="93">
        <f t="shared" si="2"/>
        <v>120</v>
      </c>
      <c r="P72" s="93">
        <f t="shared" si="3"/>
        <v>0</v>
      </c>
      <c r="Q72" s="93">
        <f t="shared" si="4"/>
        <v>0</v>
      </c>
      <c r="R72" s="93">
        <f t="shared" si="5"/>
        <v>0</v>
      </c>
      <c r="S72" s="93">
        <f t="shared" si="0"/>
        <v>0</v>
      </c>
      <c r="T72" s="93">
        <f t="shared" si="1"/>
        <v>0</v>
      </c>
    </row>
    <row r="73" spans="1:20" ht="15">
      <c r="A73" s="83" t="s">
        <v>93</v>
      </c>
      <c r="B73" s="83">
        <v>443</v>
      </c>
      <c r="C73" s="83">
        <v>1</v>
      </c>
      <c r="D73" s="84" t="s">
        <v>193</v>
      </c>
      <c r="E73" s="58"/>
      <c r="F73" s="58"/>
      <c r="G73" s="85"/>
      <c r="H73" s="58"/>
      <c r="I73" s="64"/>
      <c r="J73" s="208"/>
      <c r="K73" s="42"/>
      <c r="L73" s="42"/>
      <c r="M73" s="92">
        <v>0.1</v>
      </c>
      <c r="N73" s="93">
        <v>0</v>
      </c>
      <c r="O73" s="93">
        <f t="shared" si="2"/>
        <v>120</v>
      </c>
      <c r="P73" s="93">
        <f t="shared" si="3"/>
        <v>0</v>
      </c>
      <c r="Q73" s="93">
        <f t="shared" si="4"/>
        <v>0</v>
      </c>
      <c r="R73" s="93">
        <f t="shared" si="5"/>
        <v>0</v>
      </c>
      <c r="S73" s="93">
        <f t="shared" si="0"/>
        <v>0</v>
      </c>
      <c r="T73" s="93">
        <f t="shared" si="1"/>
        <v>0</v>
      </c>
    </row>
    <row r="74" spans="1:20" ht="15">
      <c r="A74" s="83" t="s">
        <v>93</v>
      </c>
      <c r="B74" s="83">
        <v>444</v>
      </c>
      <c r="C74" s="83">
        <v>1</v>
      </c>
      <c r="D74" s="84" t="s">
        <v>181</v>
      </c>
      <c r="E74" s="58"/>
      <c r="F74" s="58"/>
      <c r="G74" s="85"/>
      <c r="H74" s="58"/>
      <c r="I74" s="64"/>
      <c r="J74" s="208"/>
      <c r="K74" s="42"/>
      <c r="L74" s="42"/>
      <c r="M74" s="92">
        <v>0.1</v>
      </c>
      <c r="N74" s="93">
        <v>0</v>
      </c>
      <c r="O74" s="93">
        <f t="shared" si="2"/>
        <v>120</v>
      </c>
      <c r="P74" s="93">
        <f t="shared" si="3"/>
        <v>0</v>
      </c>
      <c r="Q74" s="93">
        <f t="shared" si="4"/>
        <v>0</v>
      </c>
      <c r="R74" s="93">
        <f t="shared" si="5"/>
        <v>0</v>
      </c>
      <c r="S74" s="93">
        <f t="shared" si="0"/>
        <v>0</v>
      </c>
      <c r="T74" s="93">
        <f t="shared" si="1"/>
        <v>0</v>
      </c>
    </row>
    <row r="75" spans="1:20" ht="15">
      <c r="A75" s="83" t="s">
        <v>93</v>
      </c>
      <c r="B75" s="83">
        <v>446</v>
      </c>
      <c r="C75" s="83">
        <v>1</v>
      </c>
      <c r="D75" s="84" t="s">
        <v>72</v>
      </c>
      <c r="E75" s="58"/>
      <c r="F75" s="58"/>
      <c r="G75" s="85"/>
      <c r="H75" s="58"/>
      <c r="I75" s="64"/>
      <c r="J75" s="208"/>
      <c r="K75" s="42"/>
      <c r="L75" s="42"/>
      <c r="M75" s="92">
        <v>0.1</v>
      </c>
      <c r="N75" s="93">
        <v>0</v>
      </c>
      <c r="O75" s="93">
        <f t="shared" si="2"/>
        <v>120</v>
      </c>
      <c r="P75" s="93">
        <f t="shared" si="3"/>
        <v>0</v>
      </c>
      <c r="Q75" s="93">
        <f t="shared" si="4"/>
        <v>0</v>
      </c>
      <c r="R75" s="93">
        <f t="shared" si="5"/>
        <v>0</v>
      </c>
      <c r="S75" s="93">
        <f t="shared" si="0"/>
        <v>0</v>
      </c>
      <c r="T75" s="93">
        <f t="shared" si="1"/>
        <v>0</v>
      </c>
    </row>
    <row r="76" spans="1:20" ht="15">
      <c r="A76" s="83" t="s">
        <v>93</v>
      </c>
      <c r="B76" s="83">
        <v>448</v>
      </c>
      <c r="C76" s="83">
        <v>1</v>
      </c>
      <c r="D76" s="84" t="s">
        <v>175</v>
      </c>
      <c r="E76" s="58"/>
      <c r="F76" s="58"/>
      <c r="G76" s="85"/>
      <c r="H76" s="58"/>
      <c r="I76" s="64"/>
      <c r="J76" s="208"/>
      <c r="K76" s="42"/>
      <c r="L76" s="42"/>
      <c r="M76" s="92">
        <v>0.1</v>
      </c>
      <c r="N76" s="93">
        <v>0</v>
      </c>
      <c r="O76" s="93">
        <f t="shared" si="2"/>
        <v>120</v>
      </c>
      <c r="P76" s="93">
        <f t="shared" si="3"/>
        <v>0</v>
      </c>
      <c r="Q76" s="93">
        <f t="shared" si="4"/>
        <v>0</v>
      </c>
      <c r="R76" s="93">
        <f t="shared" si="5"/>
        <v>0</v>
      </c>
      <c r="S76" s="93">
        <f t="shared" si="0"/>
        <v>0</v>
      </c>
      <c r="T76" s="93">
        <f t="shared" si="1"/>
        <v>0</v>
      </c>
    </row>
    <row r="77" spans="1:20" ht="15">
      <c r="A77" s="83" t="s">
        <v>93</v>
      </c>
      <c r="B77" s="83" t="s">
        <v>114</v>
      </c>
      <c r="C77" s="83">
        <v>2</v>
      </c>
      <c r="D77" s="84" t="s">
        <v>177</v>
      </c>
      <c r="E77" s="58"/>
      <c r="F77" s="58"/>
      <c r="G77" s="85"/>
      <c r="H77" s="58"/>
      <c r="I77" s="64"/>
      <c r="J77" s="208"/>
      <c r="K77" s="42"/>
      <c r="L77" s="42"/>
      <c r="M77" s="92">
        <v>0.1</v>
      </c>
      <c r="N77" s="93">
        <v>0</v>
      </c>
      <c r="O77" s="93">
        <f t="shared" si="2"/>
        <v>120</v>
      </c>
      <c r="P77" s="93">
        <f t="shared" si="3"/>
        <v>0</v>
      </c>
      <c r="Q77" s="93">
        <f t="shared" si="4"/>
        <v>0</v>
      </c>
      <c r="R77" s="93">
        <f t="shared" si="5"/>
        <v>0</v>
      </c>
      <c r="S77" s="93">
        <f t="shared" si="0"/>
        <v>0</v>
      </c>
      <c r="T77" s="93">
        <f t="shared" si="1"/>
        <v>0</v>
      </c>
    </row>
    <row r="78" spans="1:20" ht="15">
      <c r="A78" s="83" t="s">
        <v>93</v>
      </c>
      <c r="B78" s="83">
        <v>463</v>
      </c>
      <c r="C78" s="83">
        <v>1</v>
      </c>
      <c r="D78" s="84" t="s">
        <v>116</v>
      </c>
      <c r="E78" s="58"/>
      <c r="F78" s="58"/>
      <c r="G78" s="85"/>
      <c r="H78" s="58"/>
      <c r="I78" s="64"/>
      <c r="J78" s="208"/>
      <c r="K78" s="42"/>
      <c r="L78" s="42"/>
      <c r="M78" s="92">
        <v>0.1</v>
      </c>
      <c r="N78" s="93">
        <v>0</v>
      </c>
      <c r="O78" s="93">
        <f t="shared" si="2"/>
        <v>120</v>
      </c>
      <c r="P78" s="93">
        <f t="shared" si="3"/>
        <v>0</v>
      </c>
      <c r="Q78" s="93">
        <f t="shared" si="4"/>
        <v>0</v>
      </c>
      <c r="R78" s="93">
        <f t="shared" si="5"/>
        <v>0</v>
      </c>
      <c r="S78" s="93">
        <f t="shared" si="0"/>
        <v>0</v>
      </c>
      <c r="T78" s="93">
        <f t="shared" si="1"/>
        <v>0</v>
      </c>
    </row>
    <row r="79" spans="1:20" ht="15">
      <c r="A79" s="83" t="s">
        <v>93</v>
      </c>
      <c r="B79" s="83">
        <v>476</v>
      </c>
      <c r="C79" s="83">
        <v>1</v>
      </c>
      <c r="D79" s="84" t="s">
        <v>176</v>
      </c>
      <c r="E79" s="58"/>
      <c r="F79" s="58"/>
      <c r="G79" s="85"/>
      <c r="H79" s="58"/>
      <c r="I79" s="64"/>
      <c r="J79" s="208"/>
      <c r="K79" s="42"/>
      <c r="L79" s="42"/>
      <c r="M79" s="92">
        <v>0.1</v>
      </c>
      <c r="N79" s="93">
        <v>0</v>
      </c>
      <c r="O79" s="93">
        <f t="shared" si="2"/>
        <v>120</v>
      </c>
      <c r="P79" s="93">
        <f t="shared" si="3"/>
        <v>0</v>
      </c>
      <c r="Q79" s="93">
        <f t="shared" si="4"/>
        <v>0</v>
      </c>
      <c r="R79" s="93">
        <f t="shared" si="5"/>
        <v>0</v>
      </c>
      <c r="S79" s="93">
        <f t="shared" si="0"/>
        <v>0</v>
      </c>
      <c r="T79" s="93">
        <f t="shared" si="1"/>
        <v>0</v>
      </c>
    </row>
    <row r="80" spans="1:20" ht="15">
      <c r="A80" s="83" t="s">
        <v>93</v>
      </c>
      <c r="B80" s="83" t="s">
        <v>47</v>
      </c>
      <c r="C80" s="83">
        <v>2</v>
      </c>
      <c r="D80" s="84" t="s">
        <v>178</v>
      </c>
      <c r="E80" s="87" t="s">
        <v>350</v>
      </c>
      <c r="F80" s="88">
        <v>498</v>
      </c>
      <c r="G80" s="89">
        <v>37140</v>
      </c>
      <c r="H80" s="90" t="s">
        <v>369</v>
      </c>
      <c r="I80" s="64">
        <v>115.91</v>
      </c>
      <c r="J80" s="91" t="s">
        <v>374</v>
      </c>
      <c r="K80" s="42"/>
      <c r="L80" s="42" t="s">
        <v>1862</v>
      </c>
      <c r="M80" s="92">
        <v>0.1</v>
      </c>
      <c r="N80" s="93">
        <v>0</v>
      </c>
      <c r="O80" s="93">
        <f t="shared" si="2"/>
        <v>120</v>
      </c>
      <c r="P80" s="93">
        <f t="shared" si="3"/>
        <v>0.96591666666666676</v>
      </c>
      <c r="Q80" s="93">
        <f t="shared" si="4"/>
        <v>0</v>
      </c>
      <c r="R80" s="93">
        <f t="shared" si="5"/>
        <v>115.91000000000001</v>
      </c>
      <c r="S80" s="93">
        <f t="shared" si="0"/>
        <v>115.91000000000001</v>
      </c>
      <c r="T80" s="93">
        <f t="shared" si="1"/>
        <v>0</v>
      </c>
    </row>
    <row r="81" spans="1:20" ht="15">
      <c r="A81" s="83" t="s">
        <v>93</v>
      </c>
      <c r="B81" s="83">
        <v>483</v>
      </c>
      <c r="C81" s="83">
        <v>1</v>
      </c>
      <c r="D81" s="84" t="s">
        <v>177</v>
      </c>
      <c r="E81" s="58"/>
      <c r="F81" s="58"/>
      <c r="G81" s="85"/>
      <c r="H81" s="58"/>
      <c r="I81" s="64"/>
      <c r="J81" s="208"/>
      <c r="K81" s="42"/>
      <c r="L81" s="42"/>
      <c r="M81" s="92">
        <v>0.1</v>
      </c>
      <c r="N81" s="93">
        <v>0</v>
      </c>
      <c r="O81" s="93">
        <f t="shared" si="2"/>
        <v>120</v>
      </c>
      <c r="P81" s="93">
        <f t="shared" si="3"/>
        <v>0</v>
      </c>
      <c r="Q81" s="93">
        <f t="shared" si="4"/>
        <v>0</v>
      </c>
      <c r="R81" s="93">
        <f t="shared" si="5"/>
        <v>0</v>
      </c>
      <c r="S81" s="93">
        <f t="shared" si="0"/>
        <v>0</v>
      </c>
      <c r="T81" s="93">
        <f t="shared" si="1"/>
        <v>0</v>
      </c>
    </row>
    <row r="82" spans="1:20" ht="15">
      <c r="A82" s="83" t="s">
        <v>93</v>
      </c>
      <c r="B82" s="83">
        <v>484</v>
      </c>
      <c r="C82" s="83">
        <v>1</v>
      </c>
      <c r="D82" s="84" t="s">
        <v>153</v>
      </c>
      <c r="E82" s="87" t="s">
        <v>350</v>
      </c>
      <c r="F82" s="88">
        <v>1044</v>
      </c>
      <c r="G82" s="89">
        <v>37502</v>
      </c>
      <c r="H82" s="90" t="s">
        <v>370</v>
      </c>
      <c r="I82" s="64">
        <v>211.6</v>
      </c>
      <c r="J82" s="91" t="s">
        <v>470</v>
      </c>
      <c r="K82" s="42"/>
      <c r="L82" s="42" t="s">
        <v>1862</v>
      </c>
      <c r="M82" s="92">
        <v>0.1</v>
      </c>
      <c r="N82" s="93">
        <v>0</v>
      </c>
      <c r="O82" s="93">
        <f t="shared" si="2"/>
        <v>120</v>
      </c>
      <c r="P82" s="93">
        <f t="shared" si="3"/>
        <v>1.7633333333333334</v>
      </c>
      <c r="Q82" s="93">
        <f t="shared" si="4"/>
        <v>0</v>
      </c>
      <c r="R82" s="93">
        <f t="shared" si="5"/>
        <v>211.60000000000002</v>
      </c>
      <c r="S82" s="93">
        <f t="shared" si="0"/>
        <v>211.60000000000002</v>
      </c>
      <c r="T82" s="93">
        <f t="shared" si="1"/>
        <v>0</v>
      </c>
    </row>
    <row r="83" spans="1:20" ht="15">
      <c r="A83" s="83" t="s">
        <v>93</v>
      </c>
      <c r="B83" s="83">
        <v>485</v>
      </c>
      <c r="C83" s="83">
        <v>1</v>
      </c>
      <c r="D83" s="84" t="s">
        <v>20</v>
      </c>
      <c r="E83" s="58"/>
      <c r="F83" s="58"/>
      <c r="G83" s="85"/>
      <c r="H83" s="58"/>
      <c r="I83" s="64"/>
      <c r="J83" s="208"/>
      <c r="K83" s="42"/>
      <c r="L83" s="42"/>
      <c r="M83" s="92">
        <v>0.1</v>
      </c>
      <c r="N83" s="93">
        <v>0</v>
      </c>
      <c r="O83" s="93">
        <f t="shared" si="2"/>
        <v>120</v>
      </c>
      <c r="P83" s="93">
        <f t="shared" si="3"/>
        <v>0</v>
      </c>
      <c r="Q83" s="93">
        <f t="shared" si="4"/>
        <v>0</v>
      </c>
      <c r="R83" s="93">
        <f t="shared" si="5"/>
        <v>0</v>
      </c>
      <c r="S83" s="93">
        <f t="shared" ref="S83:S146" si="6">+R83+Q83</f>
        <v>0</v>
      </c>
      <c r="T83" s="93">
        <f t="shared" ref="T83:T146" si="7">+I83-S83</f>
        <v>0</v>
      </c>
    </row>
    <row r="84" spans="1:20" ht="15">
      <c r="A84" s="83" t="s">
        <v>93</v>
      </c>
      <c r="B84" s="83" t="s">
        <v>179</v>
      </c>
      <c r="C84" s="83">
        <v>2</v>
      </c>
      <c r="D84" s="84" t="s">
        <v>128</v>
      </c>
      <c r="E84" s="58"/>
      <c r="F84" s="58"/>
      <c r="G84" s="85"/>
      <c r="H84" s="58"/>
      <c r="I84" s="64"/>
      <c r="J84" s="208"/>
      <c r="K84" s="42"/>
      <c r="L84" s="42"/>
      <c r="M84" s="92">
        <v>0.1</v>
      </c>
      <c r="N84" s="93">
        <v>0</v>
      </c>
      <c r="O84" s="93">
        <f t="shared" ref="O84:O101" si="8">10*12</f>
        <v>120</v>
      </c>
      <c r="P84" s="93">
        <f t="shared" ref="P84:P147" si="9">+I84*M84/12</f>
        <v>0</v>
      </c>
      <c r="Q84" s="93">
        <f t="shared" ref="Q84:Q147" si="10">+P84*N84</f>
        <v>0</v>
      </c>
      <c r="R84" s="93">
        <f t="shared" ref="R84:R147" si="11">+P84*O84</f>
        <v>0</v>
      </c>
      <c r="S84" s="93">
        <f t="shared" si="6"/>
        <v>0</v>
      </c>
      <c r="T84" s="93">
        <f t="shared" si="7"/>
        <v>0</v>
      </c>
    </row>
    <row r="85" spans="1:20" ht="15">
      <c r="A85" s="83" t="s">
        <v>93</v>
      </c>
      <c r="B85" s="83">
        <v>493</v>
      </c>
      <c r="C85" s="83">
        <v>1</v>
      </c>
      <c r="D85" s="84" t="s">
        <v>154</v>
      </c>
      <c r="E85" s="58"/>
      <c r="F85" s="58"/>
      <c r="G85" s="85"/>
      <c r="H85" s="58"/>
      <c r="I85" s="64"/>
      <c r="J85" s="208"/>
      <c r="K85" s="42"/>
      <c r="L85" s="42"/>
      <c r="M85" s="92">
        <v>0.1</v>
      </c>
      <c r="N85" s="93">
        <v>0</v>
      </c>
      <c r="O85" s="93">
        <f t="shared" si="8"/>
        <v>120</v>
      </c>
      <c r="P85" s="93">
        <f t="shared" si="9"/>
        <v>0</v>
      </c>
      <c r="Q85" s="93">
        <f t="shared" si="10"/>
        <v>0</v>
      </c>
      <c r="R85" s="93">
        <f t="shared" si="11"/>
        <v>0</v>
      </c>
      <c r="S85" s="93">
        <f t="shared" si="6"/>
        <v>0</v>
      </c>
      <c r="T85" s="93">
        <f t="shared" si="7"/>
        <v>0</v>
      </c>
    </row>
    <row r="86" spans="1:20" ht="15">
      <c r="A86" s="83" t="s">
        <v>93</v>
      </c>
      <c r="B86" s="83" t="s">
        <v>180</v>
      </c>
      <c r="C86" s="83">
        <v>2</v>
      </c>
      <c r="D86" s="84" t="s">
        <v>113</v>
      </c>
      <c r="E86" s="90" t="s">
        <v>350</v>
      </c>
      <c r="F86" s="94">
        <v>718</v>
      </c>
      <c r="G86" s="89">
        <v>36678</v>
      </c>
      <c r="H86" s="90" t="s">
        <v>371</v>
      </c>
      <c r="I86" s="64">
        <v>458.36</v>
      </c>
      <c r="J86" s="91" t="s">
        <v>374</v>
      </c>
      <c r="K86" s="42"/>
      <c r="L86" s="42" t="s">
        <v>1862</v>
      </c>
      <c r="M86" s="92">
        <v>0.1</v>
      </c>
      <c r="N86" s="93">
        <v>0</v>
      </c>
      <c r="O86" s="93">
        <f t="shared" si="8"/>
        <v>120</v>
      </c>
      <c r="P86" s="93">
        <f t="shared" si="9"/>
        <v>3.819666666666667</v>
      </c>
      <c r="Q86" s="93">
        <f t="shared" si="10"/>
        <v>0</v>
      </c>
      <c r="R86" s="93">
        <f t="shared" si="11"/>
        <v>458.36</v>
      </c>
      <c r="S86" s="93">
        <f t="shared" si="6"/>
        <v>458.36</v>
      </c>
      <c r="T86" s="93">
        <f t="shared" si="7"/>
        <v>0</v>
      </c>
    </row>
    <row r="87" spans="1:20" ht="15">
      <c r="A87" s="83" t="s">
        <v>93</v>
      </c>
      <c r="B87" s="83">
        <v>527</v>
      </c>
      <c r="C87" s="83">
        <v>1</v>
      </c>
      <c r="D87" s="84" t="s">
        <v>339</v>
      </c>
      <c r="E87" s="87" t="s">
        <v>350</v>
      </c>
      <c r="F87" s="88">
        <v>1119</v>
      </c>
      <c r="G87" s="89">
        <v>37547</v>
      </c>
      <c r="H87" s="90">
        <v>478</v>
      </c>
      <c r="I87" s="64">
        <v>575</v>
      </c>
      <c r="J87" s="91" t="s">
        <v>471</v>
      </c>
      <c r="K87" s="42"/>
      <c r="L87" s="42" t="s">
        <v>1862</v>
      </c>
      <c r="M87" s="92">
        <v>0.1</v>
      </c>
      <c r="N87" s="93">
        <v>0</v>
      </c>
      <c r="O87" s="93">
        <f t="shared" si="8"/>
        <v>120</v>
      </c>
      <c r="P87" s="93">
        <f t="shared" si="9"/>
        <v>4.791666666666667</v>
      </c>
      <c r="Q87" s="93">
        <f t="shared" si="10"/>
        <v>0</v>
      </c>
      <c r="R87" s="93">
        <f t="shared" si="11"/>
        <v>575</v>
      </c>
      <c r="S87" s="93">
        <f t="shared" si="6"/>
        <v>575</v>
      </c>
      <c r="T87" s="93">
        <f t="shared" si="7"/>
        <v>0</v>
      </c>
    </row>
    <row r="88" spans="1:20" ht="15">
      <c r="A88" s="83" t="s">
        <v>93</v>
      </c>
      <c r="B88" s="83">
        <v>534</v>
      </c>
      <c r="C88" s="83">
        <v>1</v>
      </c>
      <c r="D88" s="84" t="s">
        <v>311</v>
      </c>
      <c r="E88" s="58"/>
      <c r="F88" s="58"/>
      <c r="G88" s="85"/>
      <c r="H88" s="58"/>
      <c r="I88" s="64"/>
      <c r="J88" s="208"/>
      <c r="K88" s="42"/>
      <c r="L88" s="42"/>
      <c r="M88" s="92">
        <v>0.1</v>
      </c>
      <c r="N88" s="93">
        <v>0</v>
      </c>
      <c r="O88" s="93">
        <f t="shared" si="8"/>
        <v>120</v>
      </c>
      <c r="P88" s="93">
        <f t="shared" si="9"/>
        <v>0</v>
      </c>
      <c r="Q88" s="93">
        <f t="shared" si="10"/>
        <v>0</v>
      </c>
      <c r="R88" s="93">
        <f t="shared" si="11"/>
        <v>0</v>
      </c>
      <c r="S88" s="93">
        <f t="shared" si="6"/>
        <v>0</v>
      </c>
      <c r="T88" s="93">
        <f t="shared" si="7"/>
        <v>0</v>
      </c>
    </row>
    <row r="89" spans="1:20" ht="15">
      <c r="A89" s="83" t="s">
        <v>93</v>
      </c>
      <c r="B89" s="83">
        <v>535</v>
      </c>
      <c r="C89" s="83">
        <v>1</v>
      </c>
      <c r="D89" s="84" t="s">
        <v>315</v>
      </c>
      <c r="E89" s="58"/>
      <c r="F89" s="58"/>
      <c r="G89" s="85"/>
      <c r="H89" s="58"/>
      <c r="I89" s="64"/>
      <c r="J89" s="208"/>
      <c r="K89" s="42"/>
      <c r="L89" s="42"/>
      <c r="M89" s="92">
        <v>0.1</v>
      </c>
      <c r="N89" s="93">
        <v>0</v>
      </c>
      <c r="O89" s="93">
        <f t="shared" si="8"/>
        <v>120</v>
      </c>
      <c r="P89" s="93">
        <f t="shared" si="9"/>
        <v>0</v>
      </c>
      <c r="Q89" s="93">
        <f t="shared" si="10"/>
        <v>0</v>
      </c>
      <c r="R89" s="93">
        <f t="shared" si="11"/>
        <v>0</v>
      </c>
      <c r="S89" s="93">
        <f t="shared" si="6"/>
        <v>0</v>
      </c>
      <c r="T89" s="93">
        <f t="shared" si="7"/>
        <v>0</v>
      </c>
    </row>
    <row r="90" spans="1:20" ht="15">
      <c r="A90" s="83" t="s">
        <v>93</v>
      </c>
      <c r="B90" s="83">
        <v>536</v>
      </c>
      <c r="C90" s="83">
        <v>1</v>
      </c>
      <c r="D90" s="84" t="s">
        <v>237</v>
      </c>
      <c r="E90" s="58"/>
      <c r="F90" s="58"/>
      <c r="G90" s="85"/>
      <c r="H90" s="58"/>
      <c r="I90" s="64"/>
      <c r="J90" s="208"/>
      <c r="K90" s="42"/>
      <c r="L90" s="42"/>
      <c r="M90" s="92">
        <v>0.1</v>
      </c>
      <c r="N90" s="93">
        <v>0</v>
      </c>
      <c r="O90" s="93">
        <f t="shared" si="8"/>
        <v>120</v>
      </c>
      <c r="P90" s="93">
        <f t="shared" si="9"/>
        <v>0</v>
      </c>
      <c r="Q90" s="93">
        <f t="shared" si="10"/>
        <v>0</v>
      </c>
      <c r="R90" s="93">
        <f t="shared" si="11"/>
        <v>0</v>
      </c>
      <c r="S90" s="93">
        <f t="shared" si="6"/>
        <v>0</v>
      </c>
      <c r="T90" s="93">
        <f t="shared" si="7"/>
        <v>0</v>
      </c>
    </row>
    <row r="91" spans="1:20" ht="15">
      <c r="A91" s="83" t="s">
        <v>93</v>
      </c>
      <c r="B91" s="83">
        <v>537</v>
      </c>
      <c r="C91" s="83">
        <v>1</v>
      </c>
      <c r="D91" s="84" t="s">
        <v>312</v>
      </c>
      <c r="E91" s="58"/>
      <c r="F91" s="58"/>
      <c r="G91" s="85"/>
      <c r="H91" s="58"/>
      <c r="I91" s="64"/>
      <c r="J91" s="208"/>
      <c r="K91" s="42"/>
      <c r="L91" s="42"/>
      <c r="M91" s="92">
        <v>0.1</v>
      </c>
      <c r="N91" s="93">
        <v>0</v>
      </c>
      <c r="O91" s="93">
        <f t="shared" si="8"/>
        <v>120</v>
      </c>
      <c r="P91" s="93">
        <f t="shared" si="9"/>
        <v>0</v>
      </c>
      <c r="Q91" s="93">
        <f t="shared" si="10"/>
        <v>0</v>
      </c>
      <c r="R91" s="93">
        <f t="shared" si="11"/>
        <v>0</v>
      </c>
      <c r="S91" s="93">
        <f t="shared" si="6"/>
        <v>0</v>
      </c>
      <c r="T91" s="93">
        <f t="shared" si="7"/>
        <v>0</v>
      </c>
    </row>
    <row r="92" spans="1:20" ht="15">
      <c r="A92" s="83" t="s">
        <v>93</v>
      </c>
      <c r="B92" s="83">
        <v>538</v>
      </c>
      <c r="C92" s="83">
        <v>1</v>
      </c>
      <c r="D92" s="84" t="s">
        <v>340</v>
      </c>
      <c r="E92" s="58"/>
      <c r="F92" s="58"/>
      <c r="G92" s="85"/>
      <c r="H92" s="58"/>
      <c r="I92" s="64"/>
      <c r="J92" s="208"/>
      <c r="K92" s="42"/>
      <c r="L92" s="42"/>
      <c r="M92" s="92">
        <v>0.1</v>
      </c>
      <c r="N92" s="93">
        <v>0</v>
      </c>
      <c r="O92" s="93">
        <f t="shared" si="8"/>
        <v>120</v>
      </c>
      <c r="P92" s="93">
        <f t="shared" si="9"/>
        <v>0</v>
      </c>
      <c r="Q92" s="93">
        <f t="shared" si="10"/>
        <v>0</v>
      </c>
      <c r="R92" s="93">
        <f t="shared" si="11"/>
        <v>0</v>
      </c>
      <c r="S92" s="93">
        <f t="shared" si="6"/>
        <v>0</v>
      </c>
      <c r="T92" s="93">
        <f t="shared" si="7"/>
        <v>0</v>
      </c>
    </row>
    <row r="93" spans="1:20" ht="15">
      <c r="A93" s="83" t="s">
        <v>93</v>
      </c>
      <c r="B93" s="83">
        <v>539</v>
      </c>
      <c r="C93" s="83">
        <v>1</v>
      </c>
      <c r="D93" s="84" t="s">
        <v>313</v>
      </c>
      <c r="E93" s="58"/>
      <c r="F93" s="58"/>
      <c r="G93" s="85"/>
      <c r="H93" s="58"/>
      <c r="I93" s="64"/>
      <c r="J93" s="208"/>
      <c r="K93" s="42"/>
      <c r="L93" s="42"/>
      <c r="M93" s="92">
        <v>0.1</v>
      </c>
      <c r="N93" s="93">
        <v>0</v>
      </c>
      <c r="O93" s="93">
        <f t="shared" si="8"/>
        <v>120</v>
      </c>
      <c r="P93" s="93">
        <f t="shared" si="9"/>
        <v>0</v>
      </c>
      <c r="Q93" s="93">
        <f t="shared" si="10"/>
        <v>0</v>
      </c>
      <c r="R93" s="93">
        <f t="shared" si="11"/>
        <v>0</v>
      </c>
      <c r="S93" s="93">
        <f t="shared" si="6"/>
        <v>0</v>
      </c>
      <c r="T93" s="93">
        <f t="shared" si="7"/>
        <v>0</v>
      </c>
    </row>
    <row r="94" spans="1:20" ht="15">
      <c r="A94" s="83" t="s">
        <v>93</v>
      </c>
      <c r="B94" s="83">
        <v>540</v>
      </c>
      <c r="C94" s="83">
        <v>1</v>
      </c>
      <c r="D94" s="84" t="s">
        <v>314</v>
      </c>
      <c r="E94" s="58"/>
      <c r="F94" s="58"/>
      <c r="G94" s="85"/>
      <c r="H94" s="58"/>
      <c r="I94" s="64"/>
      <c r="J94" s="208"/>
      <c r="K94" s="42"/>
      <c r="L94" s="42"/>
      <c r="M94" s="92">
        <v>0.1</v>
      </c>
      <c r="N94" s="93">
        <v>0</v>
      </c>
      <c r="O94" s="93">
        <f t="shared" si="8"/>
        <v>120</v>
      </c>
      <c r="P94" s="93">
        <f t="shared" si="9"/>
        <v>0</v>
      </c>
      <c r="Q94" s="93">
        <f t="shared" si="10"/>
        <v>0</v>
      </c>
      <c r="R94" s="93">
        <f t="shared" si="11"/>
        <v>0</v>
      </c>
      <c r="S94" s="93">
        <f t="shared" si="6"/>
        <v>0</v>
      </c>
      <c r="T94" s="93">
        <f t="shared" si="7"/>
        <v>0</v>
      </c>
    </row>
    <row r="95" spans="1:20" ht="15">
      <c r="A95" s="83" t="s">
        <v>93</v>
      </c>
      <c r="B95" s="83">
        <v>541</v>
      </c>
      <c r="C95" s="83">
        <v>1</v>
      </c>
      <c r="D95" s="84" t="s">
        <v>341</v>
      </c>
      <c r="E95" s="58"/>
      <c r="F95" s="58"/>
      <c r="G95" s="85"/>
      <c r="H95" s="58"/>
      <c r="I95" s="64"/>
      <c r="J95" s="208"/>
      <c r="K95" s="42"/>
      <c r="L95" s="42"/>
      <c r="M95" s="92">
        <v>0.1</v>
      </c>
      <c r="N95" s="93">
        <v>0</v>
      </c>
      <c r="O95" s="93">
        <f t="shared" si="8"/>
        <v>120</v>
      </c>
      <c r="P95" s="93">
        <f t="shared" si="9"/>
        <v>0</v>
      </c>
      <c r="Q95" s="93">
        <f t="shared" si="10"/>
        <v>0</v>
      </c>
      <c r="R95" s="93">
        <f t="shared" si="11"/>
        <v>0</v>
      </c>
      <c r="S95" s="93">
        <f t="shared" si="6"/>
        <v>0</v>
      </c>
      <c r="T95" s="93">
        <f t="shared" si="7"/>
        <v>0</v>
      </c>
    </row>
    <row r="96" spans="1:20" ht="15">
      <c r="A96" s="83" t="s">
        <v>93</v>
      </c>
      <c r="B96" s="83">
        <v>542</v>
      </c>
      <c r="C96" s="83">
        <v>1</v>
      </c>
      <c r="D96" s="84" t="s">
        <v>315</v>
      </c>
      <c r="E96" s="58"/>
      <c r="F96" s="58"/>
      <c r="G96" s="85"/>
      <c r="H96" s="58"/>
      <c r="I96" s="64"/>
      <c r="J96" s="208"/>
      <c r="K96" s="42"/>
      <c r="L96" s="42"/>
      <c r="M96" s="92">
        <v>0.1</v>
      </c>
      <c r="N96" s="93">
        <v>0</v>
      </c>
      <c r="O96" s="93">
        <f t="shared" si="8"/>
        <v>120</v>
      </c>
      <c r="P96" s="93">
        <f t="shared" si="9"/>
        <v>0</v>
      </c>
      <c r="Q96" s="93">
        <f t="shared" si="10"/>
        <v>0</v>
      </c>
      <c r="R96" s="93">
        <f t="shared" si="11"/>
        <v>0</v>
      </c>
      <c r="S96" s="93">
        <f t="shared" si="6"/>
        <v>0</v>
      </c>
      <c r="T96" s="93">
        <f t="shared" si="7"/>
        <v>0</v>
      </c>
    </row>
    <row r="97" spans="1:20" ht="15">
      <c r="A97" s="83" t="s">
        <v>93</v>
      </c>
      <c r="B97" s="83">
        <v>543</v>
      </c>
      <c r="C97" s="83">
        <v>1</v>
      </c>
      <c r="D97" s="84" t="s">
        <v>316</v>
      </c>
      <c r="E97" s="58"/>
      <c r="F97" s="58"/>
      <c r="G97" s="85"/>
      <c r="H97" s="58"/>
      <c r="I97" s="64"/>
      <c r="J97" s="208"/>
      <c r="K97" s="42"/>
      <c r="L97" s="42"/>
      <c r="M97" s="92">
        <v>0.1</v>
      </c>
      <c r="N97" s="93">
        <v>0</v>
      </c>
      <c r="O97" s="93">
        <f t="shared" si="8"/>
        <v>120</v>
      </c>
      <c r="P97" s="93">
        <f t="shared" si="9"/>
        <v>0</v>
      </c>
      <c r="Q97" s="93">
        <f t="shared" si="10"/>
        <v>0</v>
      </c>
      <c r="R97" s="93">
        <f t="shared" si="11"/>
        <v>0</v>
      </c>
      <c r="S97" s="93">
        <f t="shared" si="6"/>
        <v>0</v>
      </c>
      <c r="T97" s="93">
        <f t="shared" si="7"/>
        <v>0</v>
      </c>
    </row>
    <row r="98" spans="1:20" ht="15">
      <c r="A98" s="83" t="s">
        <v>93</v>
      </c>
      <c r="B98" s="83">
        <v>551</v>
      </c>
      <c r="C98" s="83">
        <v>1</v>
      </c>
      <c r="D98" s="84" t="s">
        <v>210</v>
      </c>
      <c r="E98" s="58"/>
      <c r="F98" s="58"/>
      <c r="G98" s="85"/>
      <c r="H98" s="58"/>
      <c r="I98" s="64"/>
      <c r="J98" s="208"/>
      <c r="K98" s="42"/>
      <c r="L98" s="42"/>
      <c r="M98" s="92">
        <v>0.1</v>
      </c>
      <c r="N98" s="93">
        <v>0</v>
      </c>
      <c r="O98" s="93">
        <f t="shared" si="8"/>
        <v>120</v>
      </c>
      <c r="P98" s="93">
        <f t="shared" si="9"/>
        <v>0</v>
      </c>
      <c r="Q98" s="93">
        <f t="shared" si="10"/>
        <v>0</v>
      </c>
      <c r="R98" s="93">
        <f t="shared" si="11"/>
        <v>0</v>
      </c>
      <c r="S98" s="93">
        <f t="shared" si="6"/>
        <v>0</v>
      </c>
      <c r="T98" s="93">
        <f t="shared" si="7"/>
        <v>0</v>
      </c>
    </row>
    <row r="99" spans="1:20" ht="15">
      <c r="A99" s="83" t="s">
        <v>93</v>
      </c>
      <c r="B99" s="83">
        <v>561</v>
      </c>
      <c r="C99" s="83">
        <v>1</v>
      </c>
      <c r="D99" s="84" t="s">
        <v>182</v>
      </c>
      <c r="E99" s="58"/>
      <c r="F99" s="58"/>
      <c r="G99" s="85"/>
      <c r="H99" s="58"/>
      <c r="I99" s="64"/>
      <c r="J99" s="208"/>
      <c r="K99" s="42"/>
      <c r="L99" s="42"/>
      <c r="M99" s="92">
        <v>0.1</v>
      </c>
      <c r="N99" s="93">
        <v>0</v>
      </c>
      <c r="O99" s="93">
        <f t="shared" si="8"/>
        <v>120</v>
      </c>
      <c r="P99" s="93">
        <f t="shared" si="9"/>
        <v>0</v>
      </c>
      <c r="Q99" s="93">
        <f t="shared" si="10"/>
        <v>0</v>
      </c>
      <c r="R99" s="93">
        <f t="shared" si="11"/>
        <v>0</v>
      </c>
      <c r="S99" s="93">
        <f t="shared" si="6"/>
        <v>0</v>
      </c>
      <c r="T99" s="93">
        <f t="shared" si="7"/>
        <v>0</v>
      </c>
    </row>
    <row r="100" spans="1:20" ht="15">
      <c r="A100" s="83" t="s">
        <v>93</v>
      </c>
      <c r="B100" s="83">
        <v>563</v>
      </c>
      <c r="C100" s="83">
        <v>1</v>
      </c>
      <c r="D100" s="84" t="s">
        <v>155</v>
      </c>
      <c r="E100" s="58"/>
      <c r="F100" s="58"/>
      <c r="G100" s="85"/>
      <c r="H100" s="58"/>
      <c r="I100" s="64"/>
      <c r="J100" s="208"/>
      <c r="K100" s="42"/>
      <c r="L100" s="42"/>
      <c r="M100" s="92">
        <v>0.1</v>
      </c>
      <c r="N100" s="93">
        <v>0</v>
      </c>
      <c r="O100" s="93">
        <f t="shared" si="8"/>
        <v>120</v>
      </c>
      <c r="P100" s="93">
        <f t="shared" si="9"/>
        <v>0</v>
      </c>
      <c r="Q100" s="93">
        <f t="shared" si="10"/>
        <v>0</v>
      </c>
      <c r="R100" s="93">
        <f t="shared" si="11"/>
        <v>0</v>
      </c>
      <c r="S100" s="93">
        <f t="shared" si="6"/>
        <v>0</v>
      </c>
      <c r="T100" s="93">
        <f t="shared" si="7"/>
        <v>0</v>
      </c>
    </row>
    <row r="101" spans="1:20" ht="15">
      <c r="A101" s="83" t="s">
        <v>93</v>
      </c>
      <c r="B101" s="83">
        <v>564</v>
      </c>
      <c r="C101" s="83">
        <v>1</v>
      </c>
      <c r="D101" s="84" t="s">
        <v>183</v>
      </c>
      <c r="E101" s="87" t="s">
        <v>350</v>
      </c>
      <c r="F101" s="88">
        <v>978</v>
      </c>
      <c r="G101" s="89">
        <v>37481</v>
      </c>
      <c r="H101" s="90" t="s">
        <v>372</v>
      </c>
      <c r="I101" s="64">
        <v>672.97</v>
      </c>
      <c r="J101" s="208"/>
      <c r="K101" s="42"/>
      <c r="L101" s="42" t="s">
        <v>1862</v>
      </c>
      <c r="M101" s="92">
        <v>0.1</v>
      </c>
      <c r="N101" s="93">
        <v>0</v>
      </c>
      <c r="O101" s="93">
        <f t="shared" si="8"/>
        <v>120</v>
      </c>
      <c r="P101" s="93">
        <f t="shared" si="9"/>
        <v>5.608083333333334</v>
      </c>
      <c r="Q101" s="93">
        <f t="shared" si="10"/>
        <v>0</v>
      </c>
      <c r="R101" s="93">
        <f t="shared" si="11"/>
        <v>672.97</v>
      </c>
      <c r="S101" s="93">
        <f t="shared" si="6"/>
        <v>672.97</v>
      </c>
      <c r="T101" s="93">
        <f t="shared" si="7"/>
        <v>0</v>
      </c>
    </row>
    <row r="102" spans="1:20" ht="15">
      <c r="A102" s="83" t="s">
        <v>93</v>
      </c>
      <c r="B102" s="83">
        <v>565</v>
      </c>
      <c r="C102" s="83">
        <v>1</v>
      </c>
      <c r="D102" s="84" t="s">
        <v>184</v>
      </c>
      <c r="E102" s="58"/>
      <c r="F102" s="58"/>
      <c r="G102" s="85"/>
      <c r="H102" s="58"/>
      <c r="I102" s="64"/>
      <c r="J102" s="208"/>
      <c r="K102" s="42"/>
      <c r="L102" s="42"/>
      <c r="M102" s="92">
        <v>0.1</v>
      </c>
      <c r="N102" s="93"/>
      <c r="O102" s="93"/>
      <c r="P102" s="93">
        <f t="shared" si="9"/>
        <v>0</v>
      </c>
      <c r="Q102" s="93">
        <f t="shared" si="10"/>
        <v>0</v>
      </c>
      <c r="R102" s="93">
        <f t="shared" si="11"/>
        <v>0</v>
      </c>
      <c r="S102" s="93">
        <f t="shared" si="6"/>
        <v>0</v>
      </c>
      <c r="T102" s="93">
        <f t="shared" si="7"/>
        <v>0</v>
      </c>
    </row>
    <row r="103" spans="1:20" ht="15">
      <c r="A103" s="83" t="s">
        <v>93</v>
      </c>
      <c r="B103" s="83" t="s">
        <v>115</v>
      </c>
      <c r="C103" s="83">
        <v>2</v>
      </c>
      <c r="D103" s="84" t="s">
        <v>15</v>
      </c>
      <c r="E103" s="58"/>
      <c r="F103" s="58"/>
      <c r="G103" s="85"/>
      <c r="H103" s="58"/>
      <c r="I103" s="64"/>
      <c r="J103" s="208"/>
      <c r="K103" s="42"/>
      <c r="L103" s="42"/>
      <c r="M103" s="92">
        <v>0.1</v>
      </c>
      <c r="N103" s="93"/>
      <c r="O103" s="93"/>
      <c r="P103" s="93">
        <f t="shared" si="9"/>
        <v>0</v>
      </c>
      <c r="Q103" s="93">
        <f t="shared" si="10"/>
        <v>0</v>
      </c>
      <c r="R103" s="93">
        <f t="shared" si="11"/>
        <v>0</v>
      </c>
      <c r="S103" s="93">
        <f t="shared" si="6"/>
        <v>0</v>
      </c>
      <c r="T103" s="93">
        <f t="shared" si="7"/>
        <v>0</v>
      </c>
    </row>
    <row r="104" spans="1:20" ht="15">
      <c r="A104" s="83" t="s">
        <v>93</v>
      </c>
      <c r="B104" s="83" t="s">
        <v>186</v>
      </c>
      <c r="C104" s="83">
        <v>2</v>
      </c>
      <c r="D104" s="84" t="s">
        <v>170</v>
      </c>
      <c r="E104" s="58"/>
      <c r="F104" s="58"/>
      <c r="G104" s="85"/>
      <c r="H104" s="58"/>
      <c r="I104" s="64"/>
      <c r="J104" s="208"/>
      <c r="K104" s="42"/>
      <c r="L104" s="42"/>
      <c r="M104" s="92">
        <v>0.1</v>
      </c>
      <c r="N104" s="93"/>
      <c r="O104" s="93"/>
      <c r="P104" s="93">
        <f t="shared" si="9"/>
        <v>0</v>
      </c>
      <c r="Q104" s="93">
        <f t="shared" si="10"/>
        <v>0</v>
      </c>
      <c r="R104" s="93">
        <f t="shared" si="11"/>
        <v>0</v>
      </c>
      <c r="S104" s="93">
        <f t="shared" si="6"/>
        <v>0</v>
      </c>
      <c r="T104" s="93">
        <f t="shared" si="7"/>
        <v>0</v>
      </c>
    </row>
    <row r="105" spans="1:20" ht="15">
      <c r="A105" s="83" t="s">
        <v>93</v>
      </c>
      <c r="B105" s="83">
        <v>576</v>
      </c>
      <c r="C105" s="83">
        <v>1</v>
      </c>
      <c r="D105" s="84" t="s">
        <v>125</v>
      </c>
      <c r="E105" s="58"/>
      <c r="F105" s="58"/>
      <c r="G105" s="85"/>
      <c r="H105" s="58"/>
      <c r="I105" s="64"/>
      <c r="J105" s="208"/>
      <c r="K105" s="42"/>
      <c r="L105" s="42"/>
      <c r="M105" s="92">
        <v>0.1</v>
      </c>
      <c r="N105" s="93"/>
      <c r="O105" s="93"/>
      <c r="P105" s="93">
        <f t="shared" si="9"/>
        <v>0</v>
      </c>
      <c r="Q105" s="93">
        <f t="shared" si="10"/>
        <v>0</v>
      </c>
      <c r="R105" s="93">
        <f t="shared" si="11"/>
        <v>0</v>
      </c>
      <c r="S105" s="93">
        <f t="shared" si="6"/>
        <v>0</v>
      </c>
      <c r="T105" s="93">
        <f t="shared" si="7"/>
        <v>0</v>
      </c>
    </row>
    <row r="106" spans="1:20" ht="15">
      <c r="A106" s="83" t="s">
        <v>93</v>
      </c>
      <c r="B106" s="83">
        <v>577</v>
      </c>
      <c r="C106" s="83">
        <v>1</v>
      </c>
      <c r="D106" s="84" t="s">
        <v>173</v>
      </c>
      <c r="E106" s="87" t="s">
        <v>472</v>
      </c>
      <c r="F106" s="88">
        <v>4186</v>
      </c>
      <c r="G106" s="89">
        <v>39675</v>
      </c>
      <c r="H106" s="90" t="s">
        <v>373</v>
      </c>
      <c r="I106" s="64">
        <v>654.84</v>
      </c>
      <c r="J106" s="208"/>
      <c r="K106" s="42"/>
      <c r="L106" s="42" t="s">
        <v>1862</v>
      </c>
      <c r="M106" s="92">
        <v>0.1</v>
      </c>
      <c r="N106" s="93">
        <v>12</v>
      </c>
      <c r="O106" s="93">
        <f>4+12+12+12+12+12+12+12+12</f>
        <v>100</v>
      </c>
      <c r="P106" s="93">
        <f t="shared" si="9"/>
        <v>5.4570000000000007</v>
      </c>
      <c r="Q106" s="93">
        <f t="shared" si="10"/>
        <v>65.484000000000009</v>
      </c>
      <c r="R106" s="93">
        <f t="shared" si="11"/>
        <v>545.70000000000005</v>
      </c>
      <c r="S106" s="93">
        <f t="shared" si="6"/>
        <v>611.18400000000008</v>
      </c>
      <c r="T106" s="93">
        <f t="shared" si="7"/>
        <v>43.655999999999949</v>
      </c>
    </row>
    <row r="107" spans="1:20" ht="15">
      <c r="A107" s="83" t="s">
        <v>93</v>
      </c>
      <c r="B107" s="83">
        <v>578</v>
      </c>
      <c r="C107" s="55">
        <v>1</v>
      </c>
      <c r="D107" s="49" t="s">
        <v>198</v>
      </c>
      <c r="E107" s="58"/>
      <c r="F107" s="58"/>
      <c r="G107" s="85"/>
      <c r="H107" s="58"/>
      <c r="I107" s="64"/>
      <c r="J107" s="208"/>
      <c r="K107" s="42"/>
      <c r="L107" s="42"/>
      <c r="M107" s="92">
        <v>0.1</v>
      </c>
      <c r="N107" s="93"/>
      <c r="O107" s="93"/>
      <c r="P107" s="93">
        <f t="shared" si="9"/>
        <v>0</v>
      </c>
      <c r="Q107" s="93">
        <f t="shared" si="10"/>
        <v>0</v>
      </c>
      <c r="R107" s="93">
        <f t="shared" si="11"/>
        <v>0</v>
      </c>
      <c r="S107" s="93">
        <f t="shared" si="6"/>
        <v>0</v>
      </c>
      <c r="T107" s="93">
        <f t="shared" si="7"/>
        <v>0</v>
      </c>
    </row>
    <row r="108" spans="1:20" ht="15">
      <c r="A108" s="83" t="s">
        <v>93</v>
      </c>
      <c r="B108" s="83">
        <v>579</v>
      </c>
      <c r="C108" s="83">
        <v>1</v>
      </c>
      <c r="D108" s="84" t="s">
        <v>96</v>
      </c>
      <c r="E108" s="58"/>
      <c r="F108" s="58"/>
      <c r="G108" s="85"/>
      <c r="H108" s="58"/>
      <c r="I108" s="64"/>
      <c r="J108" s="208"/>
      <c r="K108" s="42"/>
      <c r="L108" s="42"/>
      <c r="M108" s="92">
        <v>0.1</v>
      </c>
      <c r="N108" s="93"/>
      <c r="O108" s="93"/>
      <c r="P108" s="93">
        <f t="shared" si="9"/>
        <v>0</v>
      </c>
      <c r="Q108" s="93">
        <f t="shared" si="10"/>
        <v>0</v>
      </c>
      <c r="R108" s="93">
        <f t="shared" si="11"/>
        <v>0</v>
      </c>
      <c r="S108" s="93">
        <f t="shared" si="6"/>
        <v>0</v>
      </c>
      <c r="T108" s="93">
        <f t="shared" si="7"/>
        <v>0</v>
      </c>
    </row>
    <row r="109" spans="1:20" ht="15">
      <c r="A109" s="83" t="s">
        <v>93</v>
      </c>
      <c r="B109" s="83">
        <v>581</v>
      </c>
      <c r="C109" s="83">
        <v>1</v>
      </c>
      <c r="D109" s="84" t="s">
        <v>187</v>
      </c>
      <c r="E109" s="58"/>
      <c r="F109" s="58"/>
      <c r="G109" s="85"/>
      <c r="H109" s="58"/>
      <c r="I109" s="64"/>
      <c r="J109" s="208"/>
      <c r="K109" s="42"/>
      <c r="L109" s="42"/>
      <c r="M109" s="92">
        <v>0.1</v>
      </c>
      <c r="N109" s="93"/>
      <c r="O109" s="93"/>
      <c r="P109" s="93">
        <f t="shared" si="9"/>
        <v>0</v>
      </c>
      <c r="Q109" s="93">
        <f t="shared" si="10"/>
        <v>0</v>
      </c>
      <c r="R109" s="93">
        <f t="shared" si="11"/>
        <v>0</v>
      </c>
      <c r="S109" s="93">
        <f t="shared" si="6"/>
        <v>0</v>
      </c>
      <c r="T109" s="93">
        <f t="shared" si="7"/>
        <v>0</v>
      </c>
    </row>
    <row r="110" spans="1:20" ht="15">
      <c r="A110" s="83" t="s">
        <v>93</v>
      </c>
      <c r="B110" s="83" t="s">
        <v>188</v>
      </c>
      <c r="C110" s="83">
        <v>2</v>
      </c>
      <c r="D110" s="84" t="s">
        <v>177</v>
      </c>
      <c r="E110" s="58"/>
      <c r="F110" s="58"/>
      <c r="G110" s="85"/>
      <c r="H110" s="58"/>
      <c r="I110" s="64"/>
      <c r="J110" s="208"/>
      <c r="K110" s="42"/>
      <c r="L110" s="42"/>
      <c r="M110" s="92">
        <v>0.1</v>
      </c>
      <c r="N110" s="93"/>
      <c r="O110" s="93"/>
      <c r="P110" s="93">
        <f t="shared" si="9"/>
        <v>0</v>
      </c>
      <c r="Q110" s="93">
        <f t="shared" si="10"/>
        <v>0</v>
      </c>
      <c r="R110" s="93">
        <f t="shared" si="11"/>
        <v>0</v>
      </c>
      <c r="S110" s="93">
        <f t="shared" si="6"/>
        <v>0</v>
      </c>
      <c r="T110" s="93">
        <f t="shared" si="7"/>
        <v>0</v>
      </c>
    </row>
    <row r="111" spans="1:20" ht="15">
      <c r="A111" s="83" t="s">
        <v>93</v>
      </c>
      <c r="B111" s="83" t="s">
        <v>238</v>
      </c>
      <c r="C111" s="83">
        <v>2</v>
      </c>
      <c r="D111" s="84" t="s">
        <v>98</v>
      </c>
      <c r="E111" s="58"/>
      <c r="F111" s="58"/>
      <c r="G111" s="85"/>
      <c r="H111" s="58"/>
      <c r="I111" s="64"/>
      <c r="J111" s="208"/>
      <c r="K111" s="42"/>
      <c r="L111" s="42"/>
      <c r="M111" s="92">
        <v>0.1</v>
      </c>
      <c r="N111" s="93"/>
      <c r="O111" s="93"/>
      <c r="P111" s="93">
        <f t="shared" si="9"/>
        <v>0</v>
      </c>
      <c r="Q111" s="93">
        <f t="shared" si="10"/>
        <v>0</v>
      </c>
      <c r="R111" s="93">
        <f t="shared" si="11"/>
        <v>0</v>
      </c>
      <c r="S111" s="93">
        <f t="shared" si="6"/>
        <v>0</v>
      </c>
      <c r="T111" s="93">
        <f t="shared" si="7"/>
        <v>0</v>
      </c>
    </row>
    <row r="112" spans="1:20" ht="15">
      <c r="A112" s="83" t="s">
        <v>93</v>
      </c>
      <c r="B112" s="83">
        <v>594</v>
      </c>
      <c r="C112" s="83">
        <v>1</v>
      </c>
      <c r="D112" s="84" t="s">
        <v>210</v>
      </c>
      <c r="E112" s="58"/>
      <c r="F112" s="58"/>
      <c r="G112" s="85"/>
      <c r="H112" s="58"/>
      <c r="I112" s="64"/>
      <c r="J112" s="208"/>
      <c r="K112" s="42"/>
      <c r="L112" s="42"/>
      <c r="M112" s="92">
        <v>0.1</v>
      </c>
      <c r="N112" s="93"/>
      <c r="O112" s="93"/>
      <c r="P112" s="93">
        <f t="shared" si="9"/>
        <v>0</v>
      </c>
      <c r="Q112" s="93">
        <f t="shared" si="10"/>
        <v>0</v>
      </c>
      <c r="R112" s="93">
        <f t="shared" si="11"/>
        <v>0</v>
      </c>
      <c r="S112" s="93">
        <f t="shared" si="6"/>
        <v>0</v>
      </c>
      <c r="T112" s="93">
        <f t="shared" si="7"/>
        <v>0</v>
      </c>
    </row>
    <row r="113" spans="1:20" ht="15">
      <c r="A113" s="83" t="s">
        <v>93</v>
      </c>
      <c r="B113" s="83" t="s">
        <v>239</v>
      </c>
      <c r="C113" s="83">
        <v>3</v>
      </c>
      <c r="D113" s="84" t="s">
        <v>95</v>
      </c>
      <c r="E113" s="58"/>
      <c r="F113" s="58"/>
      <c r="G113" s="85"/>
      <c r="H113" s="58"/>
      <c r="I113" s="64"/>
      <c r="J113" s="208"/>
      <c r="K113" s="42"/>
      <c r="L113" s="42"/>
      <c r="M113" s="92">
        <v>0.1</v>
      </c>
      <c r="N113" s="93"/>
      <c r="O113" s="93"/>
      <c r="P113" s="93">
        <f t="shared" si="9"/>
        <v>0</v>
      </c>
      <c r="Q113" s="93">
        <f t="shared" si="10"/>
        <v>0</v>
      </c>
      <c r="R113" s="93">
        <f t="shared" si="11"/>
        <v>0</v>
      </c>
      <c r="S113" s="93">
        <f t="shared" si="6"/>
        <v>0</v>
      </c>
      <c r="T113" s="93">
        <f t="shared" si="7"/>
        <v>0</v>
      </c>
    </row>
    <row r="114" spans="1:20" ht="15">
      <c r="A114" s="83" t="s">
        <v>93</v>
      </c>
      <c r="B114" s="83" t="s">
        <v>240</v>
      </c>
      <c r="C114" s="83">
        <v>7</v>
      </c>
      <c r="D114" s="84" t="s">
        <v>75</v>
      </c>
      <c r="E114" s="87" t="s">
        <v>350</v>
      </c>
      <c r="F114" s="88">
        <v>1890</v>
      </c>
      <c r="G114" s="89">
        <v>38106</v>
      </c>
      <c r="H114" s="90">
        <v>23977</v>
      </c>
      <c r="I114" s="64">
        <v>759</v>
      </c>
      <c r="J114" s="91" t="s">
        <v>359</v>
      </c>
      <c r="K114" s="42"/>
      <c r="L114" s="42" t="s">
        <v>1862</v>
      </c>
      <c r="M114" s="92">
        <v>0.1</v>
      </c>
      <c r="N114" s="93">
        <v>0</v>
      </c>
      <c r="O114" s="93">
        <v>120</v>
      </c>
      <c r="P114" s="93">
        <f t="shared" si="9"/>
        <v>6.3250000000000002</v>
      </c>
      <c r="Q114" s="93">
        <f t="shared" si="10"/>
        <v>0</v>
      </c>
      <c r="R114" s="93">
        <f t="shared" si="11"/>
        <v>759</v>
      </c>
      <c r="S114" s="93">
        <f t="shared" si="6"/>
        <v>759</v>
      </c>
      <c r="T114" s="93">
        <f t="shared" si="7"/>
        <v>0</v>
      </c>
    </row>
    <row r="115" spans="1:20" ht="15">
      <c r="A115" s="83" t="s">
        <v>93</v>
      </c>
      <c r="B115" s="83">
        <v>619</v>
      </c>
      <c r="C115" s="83">
        <v>1</v>
      </c>
      <c r="D115" s="84" t="s">
        <v>106</v>
      </c>
      <c r="E115" s="58"/>
      <c r="F115" s="58"/>
      <c r="G115" s="85"/>
      <c r="H115" s="58"/>
      <c r="I115" s="64"/>
      <c r="J115" s="208"/>
      <c r="K115" s="42"/>
      <c r="L115" s="42"/>
      <c r="M115" s="92">
        <v>0.1</v>
      </c>
      <c r="N115" s="93"/>
      <c r="O115" s="93"/>
      <c r="P115" s="93">
        <f t="shared" si="9"/>
        <v>0</v>
      </c>
      <c r="Q115" s="93">
        <f t="shared" si="10"/>
        <v>0</v>
      </c>
      <c r="R115" s="93">
        <f t="shared" si="11"/>
        <v>0</v>
      </c>
      <c r="S115" s="93">
        <f t="shared" si="6"/>
        <v>0</v>
      </c>
      <c r="T115" s="93">
        <f t="shared" si="7"/>
        <v>0</v>
      </c>
    </row>
    <row r="116" spans="1:20" ht="15">
      <c r="A116" s="83" t="s">
        <v>93</v>
      </c>
      <c r="B116" s="83">
        <v>620</v>
      </c>
      <c r="C116" s="83">
        <v>1</v>
      </c>
      <c r="D116" s="84" t="s">
        <v>156</v>
      </c>
      <c r="E116" s="87"/>
      <c r="F116" s="88">
        <v>2387</v>
      </c>
      <c r="G116" s="89">
        <v>38476</v>
      </c>
      <c r="H116" s="90">
        <v>13254</v>
      </c>
      <c r="I116" s="64"/>
      <c r="J116" s="208"/>
      <c r="K116" s="42"/>
      <c r="L116" s="42"/>
      <c r="M116" s="92">
        <v>0.1</v>
      </c>
      <c r="N116" s="93"/>
      <c r="O116" s="93"/>
      <c r="P116" s="93">
        <f t="shared" si="9"/>
        <v>0</v>
      </c>
      <c r="Q116" s="93">
        <f t="shared" si="10"/>
        <v>0</v>
      </c>
      <c r="R116" s="93">
        <f t="shared" si="11"/>
        <v>0</v>
      </c>
      <c r="S116" s="93">
        <f t="shared" si="6"/>
        <v>0</v>
      </c>
      <c r="T116" s="93">
        <f t="shared" si="7"/>
        <v>0</v>
      </c>
    </row>
    <row r="117" spans="1:20" ht="15">
      <c r="A117" s="83" t="s">
        <v>93</v>
      </c>
      <c r="B117" s="83">
        <v>625</v>
      </c>
      <c r="C117" s="83">
        <v>1</v>
      </c>
      <c r="D117" s="84" t="s">
        <v>90</v>
      </c>
      <c r="E117" s="58"/>
      <c r="F117" s="58"/>
      <c r="G117" s="85"/>
      <c r="H117" s="58"/>
      <c r="I117" s="64"/>
      <c r="J117" s="208"/>
      <c r="K117" s="42"/>
      <c r="L117" s="42"/>
      <c r="M117" s="92">
        <v>0.1</v>
      </c>
      <c r="N117" s="93"/>
      <c r="O117" s="93"/>
      <c r="P117" s="93">
        <f t="shared" si="9"/>
        <v>0</v>
      </c>
      <c r="Q117" s="93">
        <f t="shared" si="10"/>
        <v>0</v>
      </c>
      <c r="R117" s="93">
        <f t="shared" si="11"/>
        <v>0</v>
      </c>
      <c r="S117" s="93">
        <f t="shared" si="6"/>
        <v>0</v>
      </c>
      <c r="T117" s="93">
        <f t="shared" si="7"/>
        <v>0</v>
      </c>
    </row>
    <row r="118" spans="1:20" ht="15">
      <c r="A118" s="83" t="s">
        <v>93</v>
      </c>
      <c r="B118" s="95" t="s">
        <v>52</v>
      </c>
      <c r="C118" s="83">
        <v>3</v>
      </c>
      <c r="D118" s="84" t="s">
        <v>76</v>
      </c>
      <c r="E118" s="58"/>
      <c r="F118" s="58"/>
      <c r="G118" s="85"/>
      <c r="H118" s="58"/>
      <c r="I118" s="64"/>
      <c r="J118" s="208"/>
      <c r="K118" s="42"/>
      <c r="L118" s="42"/>
      <c r="M118" s="92">
        <v>0.1</v>
      </c>
      <c r="N118" s="93"/>
      <c r="O118" s="93"/>
      <c r="P118" s="93">
        <f t="shared" si="9"/>
        <v>0</v>
      </c>
      <c r="Q118" s="93">
        <f t="shared" si="10"/>
        <v>0</v>
      </c>
      <c r="R118" s="93">
        <f t="shared" si="11"/>
        <v>0</v>
      </c>
      <c r="S118" s="93">
        <f t="shared" si="6"/>
        <v>0</v>
      </c>
      <c r="T118" s="93">
        <f t="shared" si="7"/>
        <v>0</v>
      </c>
    </row>
    <row r="119" spans="1:20" ht="15">
      <c r="A119" s="83" t="s">
        <v>93</v>
      </c>
      <c r="B119" s="83" t="s">
        <v>211</v>
      </c>
      <c r="C119" s="83">
        <v>2</v>
      </c>
      <c r="D119" s="84" t="s">
        <v>98</v>
      </c>
      <c r="E119" s="58"/>
      <c r="F119" s="58"/>
      <c r="G119" s="85"/>
      <c r="H119" s="58"/>
      <c r="I119" s="64"/>
      <c r="J119" s="208"/>
      <c r="K119" s="42"/>
      <c r="L119" s="42"/>
      <c r="M119" s="92">
        <v>0.1</v>
      </c>
      <c r="N119" s="93"/>
      <c r="O119" s="93"/>
      <c r="P119" s="93">
        <f t="shared" si="9"/>
        <v>0</v>
      </c>
      <c r="Q119" s="93">
        <f t="shared" si="10"/>
        <v>0</v>
      </c>
      <c r="R119" s="93">
        <f t="shared" si="11"/>
        <v>0</v>
      </c>
      <c r="S119" s="93">
        <f t="shared" si="6"/>
        <v>0</v>
      </c>
      <c r="T119" s="93">
        <f t="shared" si="7"/>
        <v>0</v>
      </c>
    </row>
    <row r="120" spans="1:20" ht="15">
      <c r="A120" s="83" t="s">
        <v>93</v>
      </c>
      <c r="B120" s="83">
        <v>637</v>
      </c>
      <c r="C120" s="83">
        <v>1</v>
      </c>
      <c r="D120" s="84" t="s">
        <v>96</v>
      </c>
      <c r="E120" s="58"/>
      <c r="F120" s="58"/>
      <c r="G120" s="85"/>
      <c r="H120" s="58"/>
      <c r="I120" s="64"/>
      <c r="J120" s="208"/>
      <c r="K120" s="42"/>
      <c r="L120" s="42"/>
      <c r="M120" s="92">
        <v>0.1</v>
      </c>
      <c r="N120" s="93"/>
      <c r="O120" s="93"/>
      <c r="P120" s="93">
        <f t="shared" si="9"/>
        <v>0</v>
      </c>
      <c r="Q120" s="93">
        <f t="shared" si="10"/>
        <v>0</v>
      </c>
      <c r="R120" s="93">
        <f t="shared" si="11"/>
        <v>0</v>
      </c>
      <c r="S120" s="93">
        <f t="shared" si="6"/>
        <v>0</v>
      </c>
      <c r="T120" s="93">
        <f t="shared" si="7"/>
        <v>0</v>
      </c>
    </row>
    <row r="121" spans="1:20" ht="15">
      <c r="A121" s="83" t="s">
        <v>93</v>
      </c>
      <c r="B121" s="83">
        <v>638</v>
      </c>
      <c r="C121" s="83">
        <v>1</v>
      </c>
      <c r="D121" s="84" t="s">
        <v>189</v>
      </c>
      <c r="E121" s="58"/>
      <c r="F121" s="58"/>
      <c r="G121" s="85"/>
      <c r="H121" s="58"/>
      <c r="I121" s="64"/>
      <c r="J121" s="208"/>
      <c r="K121" s="42"/>
      <c r="L121" s="42"/>
      <c r="M121" s="92">
        <v>0.1</v>
      </c>
      <c r="N121" s="93"/>
      <c r="O121" s="93"/>
      <c r="P121" s="93">
        <f t="shared" si="9"/>
        <v>0</v>
      </c>
      <c r="Q121" s="93">
        <f t="shared" si="10"/>
        <v>0</v>
      </c>
      <c r="R121" s="93">
        <f t="shared" si="11"/>
        <v>0</v>
      </c>
      <c r="S121" s="93">
        <f t="shared" si="6"/>
        <v>0</v>
      </c>
      <c r="T121" s="93">
        <f t="shared" si="7"/>
        <v>0</v>
      </c>
    </row>
    <row r="122" spans="1:20" ht="15">
      <c r="A122" s="83" t="s">
        <v>93</v>
      </c>
      <c r="B122" s="83">
        <v>640</v>
      </c>
      <c r="C122" s="83">
        <v>1</v>
      </c>
      <c r="D122" s="84" t="s">
        <v>99</v>
      </c>
      <c r="E122" s="58"/>
      <c r="F122" s="58"/>
      <c r="G122" s="85"/>
      <c r="H122" s="58"/>
      <c r="I122" s="64"/>
      <c r="J122" s="208"/>
      <c r="K122" s="42"/>
      <c r="L122" s="42"/>
      <c r="M122" s="92">
        <v>0.1</v>
      </c>
      <c r="N122" s="93"/>
      <c r="O122" s="93"/>
      <c r="P122" s="93">
        <f t="shared" si="9"/>
        <v>0</v>
      </c>
      <c r="Q122" s="93">
        <f t="shared" si="10"/>
        <v>0</v>
      </c>
      <c r="R122" s="93">
        <f t="shared" si="11"/>
        <v>0</v>
      </c>
      <c r="S122" s="93">
        <f t="shared" si="6"/>
        <v>0</v>
      </c>
      <c r="T122" s="93">
        <f t="shared" si="7"/>
        <v>0</v>
      </c>
    </row>
    <row r="123" spans="1:20" ht="15">
      <c r="A123" s="83" t="s">
        <v>93</v>
      </c>
      <c r="B123" s="83" t="s">
        <v>150</v>
      </c>
      <c r="C123" s="83">
        <v>3</v>
      </c>
      <c r="D123" s="84" t="s">
        <v>74</v>
      </c>
      <c r="E123" s="87" t="s">
        <v>350</v>
      </c>
      <c r="F123" s="88">
        <v>434</v>
      </c>
      <c r="G123" s="89">
        <v>37091</v>
      </c>
      <c r="H123" s="90" t="s">
        <v>375</v>
      </c>
      <c r="I123" s="64">
        <v>620.75</v>
      </c>
      <c r="J123" s="91" t="s">
        <v>374</v>
      </c>
      <c r="K123" s="42"/>
      <c r="L123" s="42" t="s">
        <v>1862</v>
      </c>
      <c r="M123" s="92">
        <v>0.1</v>
      </c>
      <c r="N123" s="93">
        <v>0</v>
      </c>
      <c r="O123" s="93">
        <v>120</v>
      </c>
      <c r="P123" s="93">
        <f t="shared" si="9"/>
        <v>5.1729166666666666</v>
      </c>
      <c r="Q123" s="93">
        <f t="shared" si="10"/>
        <v>0</v>
      </c>
      <c r="R123" s="93">
        <f t="shared" si="11"/>
        <v>620.75</v>
      </c>
      <c r="S123" s="93">
        <f t="shared" si="6"/>
        <v>620.75</v>
      </c>
      <c r="T123" s="93">
        <f t="shared" si="7"/>
        <v>0</v>
      </c>
    </row>
    <row r="124" spans="1:20" ht="15">
      <c r="A124" s="83" t="s">
        <v>93</v>
      </c>
      <c r="B124" s="83" t="s">
        <v>66</v>
      </c>
      <c r="C124" s="96">
        <v>42</v>
      </c>
      <c r="D124" s="84" t="s">
        <v>320</v>
      </c>
      <c r="E124" s="58"/>
      <c r="F124" s="58"/>
      <c r="G124" s="85"/>
      <c r="H124" s="58"/>
      <c r="I124" s="64"/>
      <c r="J124" s="208"/>
      <c r="K124" s="42"/>
      <c r="L124" s="42"/>
      <c r="M124" s="42"/>
      <c r="N124" s="93"/>
      <c r="O124" s="93"/>
      <c r="P124" s="93">
        <f t="shared" si="9"/>
        <v>0</v>
      </c>
      <c r="Q124" s="93">
        <f t="shared" si="10"/>
        <v>0</v>
      </c>
      <c r="R124" s="93">
        <f t="shared" si="11"/>
        <v>0</v>
      </c>
      <c r="S124" s="93">
        <f t="shared" si="6"/>
        <v>0</v>
      </c>
      <c r="T124" s="93">
        <f t="shared" si="7"/>
        <v>0</v>
      </c>
    </row>
    <row r="125" spans="1:20" ht="15">
      <c r="A125" s="83" t="s">
        <v>93</v>
      </c>
      <c r="B125" s="83" t="s">
        <v>338</v>
      </c>
      <c r="C125" s="83">
        <v>2</v>
      </c>
      <c r="D125" s="84" t="s">
        <v>318</v>
      </c>
      <c r="E125" s="58"/>
      <c r="F125" s="58"/>
      <c r="G125" s="85"/>
      <c r="H125" s="58"/>
      <c r="I125" s="64"/>
      <c r="J125" s="208"/>
      <c r="K125" s="42"/>
      <c r="L125" s="42"/>
      <c r="M125" s="42"/>
      <c r="N125" s="93"/>
      <c r="O125" s="93"/>
      <c r="P125" s="93">
        <f t="shared" si="9"/>
        <v>0</v>
      </c>
      <c r="Q125" s="93">
        <f t="shared" si="10"/>
        <v>0</v>
      </c>
      <c r="R125" s="93">
        <f t="shared" si="11"/>
        <v>0</v>
      </c>
      <c r="S125" s="93">
        <f t="shared" si="6"/>
        <v>0</v>
      </c>
      <c r="T125" s="93">
        <f t="shared" si="7"/>
        <v>0</v>
      </c>
    </row>
    <row r="126" spans="1:20" ht="15">
      <c r="A126" s="83" t="s">
        <v>93</v>
      </c>
      <c r="B126" s="83">
        <v>704</v>
      </c>
      <c r="C126" s="83">
        <v>1</v>
      </c>
      <c r="D126" s="84" t="s">
        <v>189</v>
      </c>
      <c r="E126" s="58"/>
      <c r="F126" s="58"/>
      <c r="G126" s="85"/>
      <c r="H126" s="58"/>
      <c r="I126" s="64"/>
      <c r="J126" s="208"/>
      <c r="K126" s="42"/>
      <c r="L126" s="42"/>
      <c r="M126" s="42"/>
      <c r="N126" s="93"/>
      <c r="O126" s="93"/>
      <c r="P126" s="93">
        <f t="shared" si="9"/>
        <v>0</v>
      </c>
      <c r="Q126" s="93">
        <f t="shared" si="10"/>
        <v>0</v>
      </c>
      <c r="R126" s="93">
        <f t="shared" si="11"/>
        <v>0</v>
      </c>
      <c r="S126" s="93">
        <f t="shared" si="6"/>
        <v>0</v>
      </c>
      <c r="T126" s="93">
        <f t="shared" si="7"/>
        <v>0</v>
      </c>
    </row>
    <row r="127" spans="1:20" ht="15">
      <c r="A127" s="83" t="s">
        <v>93</v>
      </c>
      <c r="B127" s="83">
        <v>707</v>
      </c>
      <c r="C127" s="83">
        <v>1</v>
      </c>
      <c r="D127" s="84" t="s">
        <v>95</v>
      </c>
      <c r="E127" s="58"/>
      <c r="F127" s="58"/>
      <c r="G127" s="85"/>
      <c r="H127" s="58"/>
      <c r="I127" s="64"/>
      <c r="J127" s="208"/>
      <c r="K127" s="42"/>
      <c r="L127" s="42"/>
      <c r="M127" s="42"/>
      <c r="N127" s="93"/>
      <c r="O127" s="93"/>
      <c r="P127" s="93">
        <f t="shared" si="9"/>
        <v>0</v>
      </c>
      <c r="Q127" s="93">
        <f t="shared" si="10"/>
        <v>0</v>
      </c>
      <c r="R127" s="93">
        <f t="shared" si="11"/>
        <v>0</v>
      </c>
      <c r="S127" s="93">
        <f t="shared" si="6"/>
        <v>0</v>
      </c>
      <c r="T127" s="93">
        <f t="shared" si="7"/>
        <v>0</v>
      </c>
    </row>
    <row r="128" spans="1:20" ht="15">
      <c r="A128" s="83" t="s">
        <v>93</v>
      </c>
      <c r="B128" s="95" t="s">
        <v>241</v>
      </c>
      <c r="C128" s="83">
        <v>14</v>
      </c>
      <c r="D128" s="84" t="s">
        <v>97</v>
      </c>
      <c r="E128" s="58"/>
      <c r="F128" s="58"/>
      <c r="G128" s="85"/>
      <c r="H128" s="58"/>
      <c r="I128" s="64"/>
      <c r="J128" s="208"/>
      <c r="K128" s="42"/>
      <c r="L128" s="42"/>
      <c r="M128" s="42"/>
      <c r="N128" s="93"/>
      <c r="O128" s="93"/>
      <c r="P128" s="93">
        <f t="shared" si="9"/>
        <v>0</v>
      </c>
      <c r="Q128" s="93">
        <f t="shared" si="10"/>
        <v>0</v>
      </c>
      <c r="R128" s="93">
        <f t="shared" si="11"/>
        <v>0</v>
      </c>
      <c r="S128" s="93">
        <f t="shared" si="6"/>
        <v>0</v>
      </c>
      <c r="T128" s="93">
        <f t="shared" si="7"/>
        <v>0</v>
      </c>
    </row>
    <row r="129" spans="1:20" ht="15">
      <c r="A129" s="83" t="s">
        <v>93</v>
      </c>
      <c r="B129" s="83" t="s">
        <v>212</v>
      </c>
      <c r="C129" s="83">
        <v>3</v>
      </c>
      <c r="D129" s="84" t="s">
        <v>96</v>
      </c>
      <c r="E129" s="58"/>
      <c r="F129" s="58"/>
      <c r="G129" s="85"/>
      <c r="H129" s="58"/>
      <c r="I129" s="64"/>
      <c r="J129" s="208"/>
      <c r="K129" s="42"/>
      <c r="L129" s="42"/>
      <c r="M129" s="42"/>
      <c r="N129" s="93"/>
      <c r="O129" s="93"/>
      <c r="P129" s="93">
        <f t="shared" si="9"/>
        <v>0</v>
      </c>
      <c r="Q129" s="93">
        <f t="shared" si="10"/>
        <v>0</v>
      </c>
      <c r="R129" s="93">
        <f t="shared" si="11"/>
        <v>0</v>
      </c>
      <c r="S129" s="93">
        <f t="shared" si="6"/>
        <v>0</v>
      </c>
      <c r="T129" s="93">
        <f t="shared" si="7"/>
        <v>0</v>
      </c>
    </row>
    <row r="130" spans="1:20" ht="15">
      <c r="A130" s="83" t="s">
        <v>93</v>
      </c>
      <c r="B130" s="83">
        <v>749</v>
      </c>
      <c r="C130" s="83">
        <v>1</v>
      </c>
      <c r="D130" s="84" t="s">
        <v>157</v>
      </c>
      <c r="E130" s="58"/>
      <c r="F130" s="58"/>
      <c r="G130" s="85"/>
      <c r="H130" s="58"/>
      <c r="I130" s="64"/>
      <c r="J130" s="208"/>
      <c r="K130" s="42"/>
      <c r="L130" s="42"/>
      <c r="M130" s="42"/>
      <c r="N130" s="93"/>
      <c r="O130" s="93"/>
      <c r="P130" s="93">
        <f t="shared" si="9"/>
        <v>0</v>
      </c>
      <c r="Q130" s="93">
        <f t="shared" si="10"/>
        <v>0</v>
      </c>
      <c r="R130" s="93">
        <f t="shared" si="11"/>
        <v>0</v>
      </c>
      <c r="S130" s="93">
        <f t="shared" si="6"/>
        <v>0</v>
      </c>
      <c r="T130" s="93">
        <f t="shared" si="7"/>
        <v>0</v>
      </c>
    </row>
    <row r="131" spans="1:20" ht="15">
      <c r="A131" s="83" t="s">
        <v>93</v>
      </c>
      <c r="B131" s="83">
        <v>770</v>
      </c>
      <c r="C131" s="83">
        <v>1</v>
      </c>
      <c r="D131" s="84" t="s">
        <v>213</v>
      </c>
      <c r="E131" s="87" t="s">
        <v>378</v>
      </c>
      <c r="F131" s="88" t="s">
        <v>432</v>
      </c>
      <c r="G131" s="89">
        <v>38413</v>
      </c>
      <c r="H131" s="90" t="s">
        <v>377</v>
      </c>
      <c r="I131" s="64">
        <v>35000</v>
      </c>
      <c r="J131" s="91" t="s">
        <v>376</v>
      </c>
      <c r="K131" s="42"/>
      <c r="L131" s="42" t="s">
        <v>1864</v>
      </c>
      <c r="M131" s="92">
        <v>0.2</v>
      </c>
      <c r="N131" s="93">
        <v>0</v>
      </c>
      <c r="O131" s="93">
        <v>120</v>
      </c>
      <c r="P131" s="93">
        <f t="shared" si="9"/>
        <v>583.33333333333337</v>
      </c>
      <c r="Q131" s="93">
        <f t="shared" si="10"/>
        <v>0</v>
      </c>
      <c r="R131" s="93">
        <f t="shared" si="11"/>
        <v>70000</v>
      </c>
      <c r="S131" s="93">
        <f t="shared" si="6"/>
        <v>70000</v>
      </c>
      <c r="T131" s="93">
        <f t="shared" si="7"/>
        <v>-35000</v>
      </c>
    </row>
    <row r="132" spans="1:20" ht="15">
      <c r="A132" s="83" t="s">
        <v>93</v>
      </c>
      <c r="B132" s="83">
        <v>771</v>
      </c>
      <c r="C132" s="83">
        <v>1</v>
      </c>
      <c r="D132" s="84" t="s">
        <v>97</v>
      </c>
      <c r="E132" s="58"/>
      <c r="F132" s="58"/>
      <c r="G132" s="85"/>
      <c r="H132" s="58"/>
      <c r="I132" s="64"/>
      <c r="J132" s="208"/>
      <c r="K132" s="42"/>
      <c r="L132" s="42"/>
      <c r="M132" s="42"/>
      <c r="N132" s="93"/>
      <c r="O132" s="93"/>
      <c r="P132" s="93">
        <f t="shared" si="9"/>
        <v>0</v>
      </c>
      <c r="Q132" s="93">
        <f t="shared" si="10"/>
        <v>0</v>
      </c>
      <c r="R132" s="93">
        <f t="shared" si="11"/>
        <v>0</v>
      </c>
      <c r="S132" s="93">
        <f t="shared" si="6"/>
        <v>0</v>
      </c>
      <c r="T132" s="93">
        <f t="shared" si="7"/>
        <v>0</v>
      </c>
    </row>
    <row r="133" spans="1:20" ht="15">
      <c r="A133" s="83" t="s">
        <v>93</v>
      </c>
      <c r="B133" s="83">
        <v>773</v>
      </c>
      <c r="C133" s="83">
        <v>1</v>
      </c>
      <c r="D133" s="84" t="s">
        <v>95</v>
      </c>
      <c r="E133" s="58"/>
      <c r="F133" s="58"/>
      <c r="G133" s="85"/>
      <c r="H133" s="58"/>
      <c r="I133" s="64"/>
      <c r="J133" s="208"/>
      <c r="K133" s="42"/>
      <c r="L133" s="42"/>
      <c r="M133" s="42"/>
      <c r="N133" s="93"/>
      <c r="O133" s="93"/>
      <c r="P133" s="93">
        <f t="shared" si="9"/>
        <v>0</v>
      </c>
      <c r="Q133" s="93">
        <f t="shared" si="10"/>
        <v>0</v>
      </c>
      <c r="R133" s="93">
        <f t="shared" si="11"/>
        <v>0</v>
      </c>
      <c r="S133" s="93">
        <f t="shared" si="6"/>
        <v>0</v>
      </c>
      <c r="T133" s="93">
        <f t="shared" si="7"/>
        <v>0</v>
      </c>
    </row>
    <row r="134" spans="1:20" ht="15">
      <c r="A134" s="83" t="s">
        <v>93</v>
      </c>
      <c r="B134" s="83" t="s">
        <v>118</v>
      </c>
      <c r="C134" s="83">
        <v>3</v>
      </c>
      <c r="D134" s="84" t="s">
        <v>97</v>
      </c>
      <c r="E134" s="58"/>
      <c r="F134" s="58"/>
      <c r="G134" s="85"/>
      <c r="H134" s="58"/>
      <c r="I134" s="64"/>
      <c r="J134" s="208"/>
      <c r="K134" s="42"/>
      <c r="L134" s="42"/>
      <c r="M134" s="42"/>
      <c r="N134" s="93"/>
      <c r="O134" s="93"/>
      <c r="P134" s="93">
        <f t="shared" si="9"/>
        <v>0</v>
      </c>
      <c r="Q134" s="93">
        <f t="shared" si="10"/>
        <v>0</v>
      </c>
      <c r="R134" s="93">
        <f t="shared" si="11"/>
        <v>0</v>
      </c>
      <c r="S134" s="93">
        <f t="shared" si="6"/>
        <v>0</v>
      </c>
      <c r="T134" s="93">
        <f t="shared" si="7"/>
        <v>0</v>
      </c>
    </row>
    <row r="135" spans="1:20" ht="15">
      <c r="A135" s="83" t="s">
        <v>93</v>
      </c>
      <c r="B135" s="83">
        <v>782</v>
      </c>
      <c r="C135" s="83">
        <v>1</v>
      </c>
      <c r="D135" s="84" t="s">
        <v>162</v>
      </c>
      <c r="E135" s="97">
        <v>1373355</v>
      </c>
      <c r="F135" s="88">
        <v>2552</v>
      </c>
      <c r="G135" s="89">
        <v>38413</v>
      </c>
      <c r="H135" s="90"/>
      <c r="I135" s="64">
        <v>1200</v>
      </c>
      <c r="J135" s="208"/>
      <c r="K135" s="42"/>
      <c r="L135" s="42" t="s">
        <v>1862</v>
      </c>
      <c r="M135" s="92">
        <v>0.1</v>
      </c>
      <c r="N135" s="93">
        <v>0</v>
      </c>
      <c r="O135" s="93">
        <v>120</v>
      </c>
      <c r="P135" s="93">
        <f t="shared" si="9"/>
        <v>10</v>
      </c>
      <c r="Q135" s="93">
        <f t="shared" si="10"/>
        <v>0</v>
      </c>
      <c r="R135" s="93">
        <f t="shared" si="11"/>
        <v>1200</v>
      </c>
      <c r="S135" s="93">
        <f t="shared" si="6"/>
        <v>1200</v>
      </c>
      <c r="T135" s="93">
        <f t="shared" si="7"/>
        <v>0</v>
      </c>
    </row>
    <row r="136" spans="1:20" ht="15">
      <c r="A136" s="83" t="s">
        <v>93</v>
      </c>
      <c r="B136" s="83">
        <v>783</v>
      </c>
      <c r="C136" s="83">
        <v>1</v>
      </c>
      <c r="D136" s="84" t="s">
        <v>163</v>
      </c>
      <c r="E136" s="58"/>
      <c r="F136" s="58"/>
      <c r="G136" s="85"/>
      <c r="H136" s="58"/>
      <c r="I136" s="64"/>
      <c r="J136" s="208"/>
      <c r="K136" s="42"/>
      <c r="L136" s="42"/>
      <c r="M136" s="92">
        <v>0.1</v>
      </c>
      <c r="N136" s="93"/>
      <c r="O136" s="93"/>
      <c r="P136" s="93">
        <f t="shared" si="9"/>
        <v>0</v>
      </c>
      <c r="Q136" s="93">
        <f t="shared" si="10"/>
        <v>0</v>
      </c>
      <c r="R136" s="93">
        <f t="shared" si="11"/>
        <v>0</v>
      </c>
      <c r="S136" s="93">
        <f t="shared" si="6"/>
        <v>0</v>
      </c>
      <c r="T136" s="93">
        <f t="shared" si="7"/>
        <v>0</v>
      </c>
    </row>
    <row r="137" spans="1:20" ht="15">
      <c r="A137" s="83" t="s">
        <v>93</v>
      </c>
      <c r="B137" s="83">
        <v>785</v>
      </c>
      <c r="C137" s="83">
        <v>1</v>
      </c>
      <c r="D137" s="84" t="s">
        <v>348</v>
      </c>
      <c r="E137" s="58"/>
      <c r="F137" s="58"/>
      <c r="G137" s="85"/>
      <c r="H137" s="58"/>
      <c r="I137" s="64"/>
      <c r="J137" s="208"/>
      <c r="K137" s="42"/>
      <c r="L137" s="42"/>
      <c r="M137" s="92">
        <v>0.1</v>
      </c>
      <c r="N137" s="93"/>
      <c r="O137" s="93"/>
      <c r="P137" s="93">
        <f t="shared" si="9"/>
        <v>0</v>
      </c>
      <c r="Q137" s="93">
        <f t="shared" si="10"/>
        <v>0</v>
      </c>
      <c r="R137" s="93">
        <f t="shared" si="11"/>
        <v>0</v>
      </c>
      <c r="S137" s="93">
        <f t="shared" si="6"/>
        <v>0</v>
      </c>
      <c r="T137" s="93">
        <f t="shared" si="7"/>
        <v>0</v>
      </c>
    </row>
    <row r="138" spans="1:20" ht="15">
      <c r="A138" s="83" t="s">
        <v>93</v>
      </c>
      <c r="B138" s="83">
        <v>790</v>
      </c>
      <c r="C138" s="83">
        <v>1</v>
      </c>
      <c r="D138" s="84" t="s">
        <v>319</v>
      </c>
      <c r="E138" s="58"/>
      <c r="F138" s="58"/>
      <c r="G138" s="85"/>
      <c r="H138" s="58"/>
      <c r="I138" s="64"/>
      <c r="J138" s="208"/>
      <c r="K138" s="42"/>
      <c r="L138" s="42"/>
      <c r="M138" s="92">
        <v>0.1</v>
      </c>
      <c r="N138" s="93"/>
      <c r="O138" s="93"/>
      <c r="P138" s="93">
        <f t="shared" si="9"/>
        <v>0</v>
      </c>
      <c r="Q138" s="93">
        <f t="shared" si="10"/>
        <v>0</v>
      </c>
      <c r="R138" s="93">
        <f t="shared" si="11"/>
        <v>0</v>
      </c>
      <c r="S138" s="93">
        <f t="shared" si="6"/>
        <v>0</v>
      </c>
      <c r="T138" s="93">
        <f t="shared" si="7"/>
        <v>0</v>
      </c>
    </row>
    <row r="139" spans="1:20" ht="15">
      <c r="A139" s="83" t="s">
        <v>93</v>
      </c>
      <c r="B139" s="83">
        <v>791</v>
      </c>
      <c r="C139" s="83">
        <v>1</v>
      </c>
      <c r="D139" s="84" t="s">
        <v>242</v>
      </c>
      <c r="E139" s="97">
        <v>1263811</v>
      </c>
      <c r="F139" s="88"/>
      <c r="G139" s="89">
        <v>40253</v>
      </c>
      <c r="H139" s="90">
        <v>7909</v>
      </c>
      <c r="I139" s="64">
        <v>9280</v>
      </c>
      <c r="J139" s="91" t="s">
        <v>379</v>
      </c>
      <c r="K139" s="42"/>
      <c r="L139" s="42" t="s">
        <v>1865</v>
      </c>
      <c r="M139" s="92">
        <v>0.1</v>
      </c>
      <c r="N139" s="93">
        <v>12</v>
      </c>
      <c r="O139" s="93">
        <f>9+12+12+12+12+12+12</f>
        <v>81</v>
      </c>
      <c r="P139" s="93">
        <f t="shared" si="9"/>
        <v>77.333333333333329</v>
      </c>
      <c r="Q139" s="93">
        <f t="shared" si="10"/>
        <v>928</v>
      </c>
      <c r="R139" s="93">
        <f t="shared" si="11"/>
        <v>6264</v>
      </c>
      <c r="S139" s="93">
        <f t="shared" si="6"/>
        <v>7192</v>
      </c>
      <c r="T139" s="93">
        <f t="shared" si="7"/>
        <v>2088</v>
      </c>
    </row>
    <row r="140" spans="1:20" ht="15">
      <c r="A140" s="83" t="s">
        <v>93</v>
      </c>
      <c r="B140" s="83">
        <v>793</v>
      </c>
      <c r="C140" s="83">
        <v>1</v>
      </c>
      <c r="D140" s="84" t="s">
        <v>105</v>
      </c>
      <c r="E140" s="58"/>
      <c r="F140" s="58"/>
      <c r="G140" s="85"/>
      <c r="H140" s="58"/>
      <c r="I140" s="64"/>
      <c r="J140" s="208"/>
      <c r="K140" s="42"/>
      <c r="L140" s="42"/>
      <c r="M140" s="92">
        <v>0.1</v>
      </c>
      <c r="N140" s="93"/>
      <c r="O140" s="93"/>
      <c r="P140" s="93">
        <f t="shared" si="9"/>
        <v>0</v>
      </c>
      <c r="Q140" s="93">
        <f t="shared" si="10"/>
        <v>0</v>
      </c>
      <c r="R140" s="93">
        <f t="shared" si="11"/>
        <v>0</v>
      </c>
      <c r="S140" s="93">
        <f t="shared" si="6"/>
        <v>0</v>
      </c>
      <c r="T140" s="93">
        <f t="shared" si="7"/>
        <v>0</v>
      </c>
    </row>
    <row r="141" spans="1:20" ht="15">
      <c r="A141" s="83" t="s">
        <v>93</v>
      </c>
      <c r="B141" s="83">
        <v>795</v>
      </c>
      <c r="C141" s="83">
        <v>1</v>
      </c>
      <c r="D141" s="84" t="s">
        <v>317</v>
      </c>
      <c r="E141" s="58"/>
      <c r="F141" s="58"/>
      <c r="G141" s="85"/>
      <c r="H141" s="58"/>
      <c r="I141" s="64"/>
      <c r="J141" s="208"/>
      <c r="K141" s="42"/>
      <c r="L141" s="42"/>
      <c r="M141" s="92">
        <v>0.1</v>
      </c>
      <c r="N141" s="93"/>
      <c r="O141" s="93"/>
      <c r="P141" s="93">
        <f t="shared" si="9"/>
        <v>0</v>
      </c>
      <c r="Q141" s="93">
        <f t="shared" si="10"/>
        <v>0</v>
      </c>
      <c r="R141" s="93">
        <f t="shared" si="11"/>
        <v>0</v>
      </c>
      <c r="S141" s="93">
        <f t="shared" si="6"/>
        <v>0</v>
      </c>
      <c r="T141" s="93">
        <f t="shared" si="7"/>
        <v>0</v>
      </c>
    </row>
    <row r="142" spans="1:20" ht="15">
      <c r="A142" s="83" t="s">
        <v>93</v>
      </c>
      <c r="B142" s="83">
        <v>797</v>
      </c>
      <c r="C142" s="83">
        <v>1</v>
      </c>
      <c r="D142" s="84" t="s">
        <v>76</v>
      </c>
      <c r="E142" s="58"/>
      <c r="F142" s="58"/>
      <c r="G142" s="85"/>
      <c r="H142" s="58"/>
      <c r="I142" s="64"/>
      <c r="J142" s="208"/>
      <c r="K142" s="42"/>
      <c r="L142" s="42"/>
      <c r="M142" s="92">
        <v>0.1</v>
      </c>
      <c r="N142" s="93"/>
      <c r="O142" s="93"/>
      <c r="P142" s="93">
        <f t="shared" si="9"/>
        <v>0</v>
      </c>
      <c r="Q142" s="93">
        <f t="shared" si="10"/>
        <v>0</v>
      </c>
      <c r="R142" s="93">
        <f t="shared" si="11"/>
        <v>0</v>
      </c>
      <c r="S142" s="93">
        <f t="shared" si="6"/>
        <v>0</v>
      </c>
      <c r="T142" s="93">
        <f t="shared" si="7"/>
        <v>0</v>
      </c>
    </row>
    <row r="143" spans="1:20" ht="15">
      <c r="A143" s="83" t="s">
        <v>93</v>
      </c>
      <c r="B143" s="83">
        <v>799</v>
      </c>
      <c r="C143" s="83">
        <v>1</v>
      </c>
      <c r="D143" s="84" t="s">
        <v>95</v>
      </c>
      <c r="E143" s="58"/>
      <c r="F143" s="58"/>
      <c r="G143" s="85"/>
      <c r="H143" s="58"/>
      <c r="I143" s="64"/>
      <c r="J143" s="208"/>
      <c r="K143" s="42"/>
      <c r="L143" s="42"/>
      <c r="M143" s="92">
        <v>0.1</v>
      </c>
      <c r="N143" s="93"/>
      <c r="O143" s="93"/>
      <c r="P143" s="93">
        <f t="shared" si="9"/>
        <v>0</v>
      </c>
      <c r="Q143" s="93">
        <f t="shared" si="10"/>
        <v>0</v>
      </c>
      <c r="R143" s="93">
        <f t="shared" si="11"/>
        <v>0</v>
      </c>
      <c r="S143" s="93">
        <f t="shared" si="6"/>
        <v>0</v>
      </c>
      <c r="T143" s="93">
        <f t="shared" si="7"/>
        <v>0</v>
      </c>
    </row>
    <row r="144" spans="1:20" ht="15">
      <c r="A144" s="83" t="s">
        <v>93</v>
      </c>
      <c r="B144" s="83">
        <v>804</v>
      </c>
      <c r="C144" s="83">
        <v>1</v>
      </c>
      <c r="D144" s="84" t="s">
        <v>94</v>
      </c>
      <c r="E144" s="58"/>
      <c r="F144" s="58"/>
      <c r="G144" s="85"/>
      <c r="H144" s="58"/>
      <c r="I144" s="64"/>
      <c r="J144" s="208"/>
      <c r="K144" s="42"/>
      <c r="L144" s="42"/>
      <c r="M144" s="92">
        <v>0.1</v>
      </c>
      <c r="N144" s="93"/>
      <c r="O144" s="93"/>
      <c r="P144" s="93">
        <f t="shared" si="9"/>
        <v>0</v>
      </c>
      <c r="Q144" s="93">
        <f t="shared" si="10"/>
        <v>0</v>
      </c>
      <c r="R144" s="93">
        <f t="shared" si="11"/>
        <v>0</v>
      </c>
      <c r="S144" s="93">
        <f t="shared" si="6"/>
        <v>0</v>
      </c>
      <c r="T144" s="93">
        <f t="shared" si="7"/>
        <v>0</v>
      </c>
    </row>
    <row r="145" spans="1:20" ht="15">
      <c r="A145" s="83" t="s">
        <v>93</v>
      </c>
      <c r="B145" s="83">
        <v>818</v>
      </c>
      <c r="C145" s="83">
        <v>2</v>
      </c>
      <c r="D145" s="84" t="s">
        <v>214</v>
      </c>
      <c r="E145" s="58"/>
      <c r="F145" s="58"/>
      <c r="G145" s="85"/>
      <c r="H145" s="58"/>
      <c r="I145" s="64"/>
      <c r="J145" s="208"/>
      <c r="K145" s="42"/>
      <c r="L145" s="42"/>
      <c r="M145" s="92">
        <v>0.1</v>
      </c>
      <c r="N145" s="93"/>
      <c r="O145" s="93"/>
      <c r="P145" s="93">
        <f t="shared" si="9"/>
        <v>0</v>
      </c>
      <c r="Q145" s="93">
        <f t="shared" si="10"/>
        <v>0</v>
      </c>
      <c r="R145" s="93">
        <f t="shared" si="11"/>
        <v>0</v>
      </c>
      <c r="S145" s="93">
        <f t="shared" si="6"/>
        <v>0</v>
      </c>
      <c r="T145" s="93">
        <f t="shared" si="7"/>
        <v>0</v>
      </c>
    </row>
    <row r="146" spans="1:20" ht="15">
      <c r="A146" s="83" t="s">
        <v>93</v>
      </c>
      <c r="B146" s="83">
        <v>819</v>
      </c>
      <c r="C146" s="83">
        <v>1</v>
      </c>
      <c r="D146" s="84" t="s">
        <v>326</v>
      </c>
      <c r="E146" s="58"/>
      <c r="F146" s="58"/>
      <c r="G146" s="85"/>
      <c r="H146" s="58"/>
      <c r="I146" s="64"/>
      <c r="J146" s="208"/>
      <c r="K146" s="42"/>
      <c r="L146" s="42"/>
      <c r="M146" s="92">
        <v>0.1</v>
      </c>
      <c r="N146" s="93"/>
      <c r="O146" s="93"/>
      <c r="P146" s="93">
        <f t="shared" si="9"/>
        <v>0</v>
      </c>
      <c r="Q146" s="93">
        <f t="shared" si="10"/>
        <v>0</v>
      </c>
      <c r="R146" s="93">
        <f t="shared" si="11"/>
        <v>0</v>
      </c>
      <c r="S146" s="93">
        <f t="shared" si="6"/>
        <v>0</v>
      </c>
      <c r="T146" s="93">
        <f t="shared" si="7"/>
        <v>0</v>
      </c>
    </row>
    <row r="147" spans="1:20" ht="15">
      <c r="A147" s="83" t="s">
        <v>93</v>
      </c>
      <c r="B147" s="83">
        <v>824</v>
      </c>
      <c r="C147" s="83">
        <v>1</v>
      </c>
      <c r="D147" s="84" t="s">
        <v>309</v>
      </c>
      <c r="E147" s="87" t="s">
        <v>350</v>
      </c>
      <c r="F147" s="88">
        <v>2744</v>
      </c>
      <c r="G147" s="89">
        <v>38673</v>
      </c>
      <c r="H147" s="90" t="s">
        <v>380</v>
      </c>
      <c r="I147" s="64">
        <v>1061.93</v>
      </c>
      <c r="J147" s="91" t="s">
        <v>353</v>
      </c>
      <c r="K147" s="42"/>
      <c r="L147" s="42" t="s">
        <v>1862</v>
      </c>
      <c r="M147" s="92">
        <v>0.1</v>
      </c>
      <c r="N147" s="93">
        <v>0</v>
      </c>
      <c r="O147" s="93">
        <v>120</v>
      </c>
      <c r="P147" s="93">
        <f t="shared" si="9"/>
        <v>8.8494166666666683</v>
      </c>
      <c r="Q147" s="93">
        <f t="shared" si="10"/>
        <v>0</v>
      </c>
      <c r="R147" s="93">
        <f t="shared" si="11"/>
        <v>1061.9300000000003</v>
      </c>
      <c r="S147" s="93">
        <f t="shared" ref="S147:S210" si="12">+R147+Q147</f>
        <v>1061.9300000000003</v>
      </c>
      <c r="T147" s="93">
        <f t="shared" ref="T147:T210" si="13">+I147-S147</f>
        <v>0</v>
      </c>
    </row>
    <row r="148" spans="1:20" ht="15">
      <c r="A148" s="83" t="s">
        <v>93</v>
      </c>
      <c r="B148" s="83">
        <v>825</v>
      </c>
      <c r="C148" s="83">
        <v>1</v>
      </c>
      <c r="D148" s="84" t="s">
        <v>310</v>
      </c>
      <c r="E148" s="87" t="s">
        <v>350</v>
      </c>
      <c r="F148" s="88">
        <v>2744</v>
      </c>
      <c r="G148" s="89">
        <v>38673</v>
      </c>
      <c r="H148" s="90" t="s">
        <v>380</v>
      </c>
      <c r="I148" s="64">
        <v>597.69000000000005</v>
      </c>
      <c r="J148" s="91"/>
      <c r="K148" s="42"/>
      <c r="L148" s="42" t="s">
        <v>1862</v>
      </c>
      <c r="M148" s="92">
        <v>0.1</v>
      </c>
      <c r="N148" s="93">
        <v>0</v>
      </c>
      <c r="O148" s="93">
        <v>120</v>
      </c>
      <c r="P148" s="93">
        <f t="shared" ref="P148:P211" si="14">+I148*M148/12</f>
        <v>4.9807500000000005</v>
      </c>
      <c r="Q148" s="93">
        <f t="shared" ref="Q148:Q211" si="15">+P148*N148</f>
        <v>0</v>
      </c>
      <c r="R148" s="93">
        <f t="shared" ref="R148:R211" si="16">+P148*O148</f>
        <v>597.69000000000005</v>
      </c>
      <c r="S148" s="93">
        <f t="shared" si="12"/>
        <v>597.69000000000005</v>
      </c>
      <c r="T148" s="93">
        <f t="shared" si="13"/>
        <v>0</v>
      </c>
    </row>
    <row r="149" spans="1:20" ht="15">
      <c r="A149" s="83" t="s">
        <v>93</v>
      </c>
      <c r="B149" s="83" t="s">
        <v>174</v>
      </c>
      <c r="C149" s="83">
        <v>2</v>
      </c>
      <c r="D149" s="84" t="s">
        <v>158</v>
      </c>
      <c r="E149" s="58"/>
      <c r="F149" s="58"/>
      <c r="G149" s="85"/>
      <c r="H149" s="58"/>
      <c r="I149" s="64"/>
      <c r="J149" s="208"/>
      <c r="K149" s="42"/>
      <c r="L149" s="42"/>
      <c r="M149" s="92">
        <v>0.1</v>
      </c>
      <c r="N149" s="93"/>
      <c r="O149" s="93">
        <v>120</v>
      </c>
      <c r="P149" s="93">
        <f t="shared" si="14"/>
        <v>0</v>
      </c>
      <c r="Q149" s="93">
        <f t="shared" si="15"/>
        <v>0</v>
      </c>
      <c r="R149" s="93">
        <f t="shared" si="16"/>
        <v>0</v>
      </c>
      <c r="S149" s="93">
        <f t="shared" si="12"/>
        <v>0</v>
      </c>
      <c r="T149" s="93">
        <f t="shared" si="13"/>
        <v>0</v>
      </c>
    </row>
    <row r="150" spans="1:20" ht="15">
      <c r="A150" s="83" t="s">
        <v>93</v>
      </c>
      <c r="B150" s="83">
        <v>834</v>
      </c>
      <c r="C150" s="83">
        <v>1</v>
      </c>
      <c r="D150" s="84" t="s">
        <v>196</v>
      </c>
      <c r="E150" s="97">
        <v>1387965</v>
      </c>
      <c r="F150" s="88">
        <v>2819</v>
      </c>
      <c r="G150" s="89">
        <v>38742</v>
      </c>
      <c r="H150" s="90">
        <v>2859</v>
      </c>
      <c r="I150" s="64">
        <v>1500</v>
      </c>
      <c r="J150" s="91" t="s">
        <v>381</v>
      </c>
      <c r="K150" s="42"/>
      <c r="L150" s="42" t="s">
        <v>1862</v>
      </c>
      <c r="M150" s="92">
        <v>0.1</v>
      </c>
      <c r="N150" s="93">
        <v>0</v>
      </c>
      <c r="O150" s="93">
        <v>120</v>
      </c>
      <c r="P150" s="93">
        <f t="shared" si="14"/>
        <v>12.5</v>
      </c>
      <c r="Q150" s="93">
        <f t="shared" si="15"/>
        <v>0</v>
      </c>
      <c r="R150" s="93">
        <f t="shared" si="16"/>
        <v>1500</v>
      </c>
      <c r="S150" s="93">
        <f t="shared" si="12"/>
        <v>1500</v>
      </c>
      <c r="T150" s="93">
        <f t="shared" si="13"/>
        <v>0</v>
      </c>
    </row>
    <row r="151" spans="1:20" ht="15">
      <c r="A151" s="83" t="s">
        <v>93</v>
      </c>
      <c r="B151" s="83" t="s">
        <v>243</v>
      </c>
      <c r="C151" s="83">
        <v>9</v>
      </c>
      <c r="D151" s="84" t="s">
        <v>95</v>
      </c>
      <c r="E151" s="58"/>
      <c r="F151" s="58"/>
      <c r="G151" s="85"/>
      <c r="H151" s="58"/>
      <c r="I151" s="64"/>
      <c r="J151" s="208"/>
      <c r="K151" s="42"/>
      <c r="L151" s="42"/>
      <c r="M151" s="92">
        <v>0.1</v>
      </c>
      <c r="N151" s="93"/>
      <c r="O151" s="93">
        <v>120</v>
      </c>
      <c r="P151" s="93">
        <f t="shared" si="14"/>
        <v>0</v>
      </c>
      <c r="Q151" s="93">
        <f t="shared" si="15"/>
        <v>0</v>
      </c>
      <c r="R151" s="93">
        <f t="shared" si="16"/>
        <v>0</v>
      </c>
      <c r="S151" s="93">
        <f t="shared" si="12"/>
        <v>0</v>
      </c>
      <c r="T151" s="93">
        <f t="shared" si="13"/>
        <v>0</v>
      </c>
    </row>
    <row r="152" spans="1:20" ht="15">
      <c r="A152" s="83" t="s">
        <v>93</v>
      </c>
      <c r="B152" s="83">
        <v>877</v>
      </c>
      <c r="C152" s="55">
        <v>1</v>
      </c>
      <c r="D152" s="49" t="s">
        <v>165</v>
      </c>
      <c r="E152" s="58"/>
      <c r="F152" s="58"/>
      <c r="G152" s="85"/>
      <c r="H152" s="58"/>
      <c r="I152" s="64"/>
      <c r="J152" s="208"/>
      <c r="K152" s="42"/>
      <c r="L152" s="42"/>
      <c r="M152" s="92">
        <v>0.1</v>
      </c>
      <c r="N152" s="93"/>
      <c r="O152" s="93">
        <v>120</v>
      </c>
      <c r="P152" s="93">
        <f t="shared" si="14"/>
        <v>0</v>
      </c>
      <c r="Q152" s="93">
        <f t="shared" si="15"/>
        <v>0</v>
      </c>
      <c r="R152" s="93">
        <f t="shared" si="16"/>
        <v>0</v>
      </c>
      <c r="S152" s="93">
        <f t="shared" si="12"/>
        <v>0</v>
      </c>
      <c r="T152" s="93">
        <f t="shared" si="13"/>
        <v>0</v>
      </c>
    </row>
    <row r="153" spans="1:20" ht="15">
      <c r="A153" s="83" t="s">
        <v>93</v>
      </c>
      <c r="B153" s="83">
        <v>878</v>
      </c>
      <c r="C153" s="55">
        <v>1</v>
      </c>
      <c r="D153" s="49" t="s">
        <v>111</v>
      </c>
      <c r="E153" s="58"/>
      <c r="F153" s="58"/>
      <c r="G153" s="85"/>
      <c r="H153" s="58"/>
      <c r="I153" s="64"/>
      <c r="J153" s="208"/>
      <c r="K153" s="42"/>
      <c r="L153" s="42"/>
      <c r="M153" s="92">
        <v>0.1</v>
      </c>
      <c r="N153" s="93"/>
      <c r="O153" s="93">
        <v>120</v>
      </c>
      <c r="P153" s="93">
        <f t="shared" si="14"/>
        <v>0</v>
      </c>
      <c r="Q153" s="93">
        <f t="shared" si="15"/>
        <v>0</v>
      </c>
      <c r="R153" s="93">
        <f t="shared" si="16"/>
        <v>0</v>
      </c>
      <c r="S153" s="93">
        <f t="shared" si="12"/>
        <v>0</v>
      </c>
      <c r="T153" s="93">
        <f t="shared" si="13"/>
        <v>0</v>
      </c>
    </row>
    <row r="154" spans="1:20" ht="15">
      <c r="A154" s="83" t="s">
        <v>93</v>
      </c>
      <c r="B154" s="83">
        <v>883</v>
      </c>
      <c r="C154" s="55">
        <v>1</v>
      </c>
      <c r="D154" s="49" t="s">
        <v>79</v>
      </c>
      <c r="E154" s="58"/>
      <c r="F154" s="58"/>
      <c r="G154" s="85"/>
      <c r="H154" s="58"/>
      <c r="I154" s="64"/>
      <c r="J154" s="208"/>
      <c r="K154" s="42"/>
      <c r="L154" s="42"/>
      <c r="M154" s="92">
        <v>0.1</v>
      </c>
      <c r="N154" s="93"/>
      <c r="O154" s="93">
        <v>120</v>
      </c>
      <c r="P154" s="93">
        <f t="shared" si="14"/>
        <v>0</v>
      </c>
      <c r="Q154" s="93">
        <f t="shared" si="15"/>
        <v>0</v>
      </c>
      <c r="R154" s="93">
        <f t="shared" si="16"/>
        <v>0</v>
      </c>
      <c r="S154" s="93">
        <f t="shared" si="12"/>
        <v>0</v>
      </c>
      <c r="T154" s="93">
        <f t="shared" si="13"/>
        <v>0</v>
      </c>
    </row>
    <row r="155" spans="1:20" ht="15">
      <c r="A155" s="83" t="s">
        <v>93</v>
      </c>
      <c r="B155" s="83">
        <v>884</v>
      </c>
      <c r="C155" s="83">
        <v>1</v>
      </c>
      <c r="D155" s="84" t="s">
        <v>80</v>
      </c>
      <c r="E155" s="58"/>
      <c r="F155" s="58"/>
      <c r="G155" s="85"/>
      <c r="H155" s="58"/>
      <c r="I155" s="64"/>
      <c r="J155" s="208"/>
      <c r="K155" s="42"/>
      <c r="L155" s="42"/>
      <c r="M155" s="92">
        <v>0.1</v>
      </c>
      <c r="N155" s="93"/>
      <c r="O155" s="93">
        <v>120</v>
      </c>
      <c r="P155" s="93">
        <f t="shared" si="14"/>
        <v>0</v>
      </c>
      <c r="Q155" s="93">
        <f t="shared" si="15"/>
        <v>0</v>
      </c>
      <c r="R155" s="93">
        <f t="shared" si="16"/>
        <v>0</v>
      </c>
      <c r="S155" s="93">
        <f t="shared" si="12"/>
        <v>0</v>
      </c>
      <c r="T155" s="93">
        <f t="shared" si="13"/>
        <v>0</v>
      </c>
    </row>
    <row r="156" spans="1:20" ht="15">
      <c r="A156" s="83" t="s">
        <v>93</v>
      </c>
      <c r="B156" s="83">
        <v>896</v>
      </c>
      <c r="C156" s="83">
        <v>1</v>
      </c>
      <c r="D156" s="84" t="s">
        <v>109</v>
      </c>
      <c r="E156" s="58"/>
      <c r="F156" s="58"/>
      <c r="G156" s="85"/>
      <c r="H156" s="58"/>
      <c r="I156" s="64"/>
      <c r="J156" s="208"/>
      <c r="K156" s="42"/>
      <c r="L156" s="42"/>
      <c r="M156" s="92">
        <v>0.1</v>
      </c>
      <c r="N156" s="93"/>
      <c r="O156" s="93">
        <v>120</v>
      </c>
      <c r="P156" s="93">
        <f t="shared" si="14"/>
        <v>0</v>
      </c>
      <c r="Q156" s="93">
        <f t="shared" si="15"/>
        <v>0</v>
      </c>
      <c r="R156" s="93">
        <f t="shared" si="16"/>
        <v>0</v>
      </c>
      <c r="S156" s="93">
        <f t="shared" si="12"/>
        <v>0</v>
      </c>
      <c r="T156" s="93">
        <f t="shared" si="13"/>
        <v>0</v>
      </c>
    </row>
    <row r="157" spans="1:20" ht="15">
      <c r="A157" s="83" t="s">
        <v>93</v>
      </c>
      <c r="B157" s="83">
        <v>901</v>
      </c>
      <c r="C157" s="83">
        <v>1</v>
      </c>
      <c r="D157" s="84" t="s">
        <v>81</v>
      </c>
      <c r="E157" s="87" t="s">
        <v>350</v>
      </c>
      <c r="F157" s="88">
        <v>694</v>
      </c>
      <c r="G157" s="89">
        <v>37312</v>
      </c>
      <c r="H157" s="90" t="s">
        <v>368</v>
      </c>
      <c r="I157" s="64">
        <v>41.67</v>
      </c>
      <c r="J157" s="91" t="s">
        <v>374</v>
      </c>
      <c r="K157" s="42"/>
      <c r="L157" s="42" t="s">
        <v>1862</v>
      </c>
      <c r="M157" s="92">
        <v>0.1</v>
      </c>
      <c r="N157" s="93">
        <v>0</v>
      </c>
      <c r="O157" s="93">
        <v>120</v>
      </c>
      <c r="P157" s="93">
        <f t="shared" si="14"/>
        <v>0.34725000000000006</v>
      </c>
      <c r="Q157" s="93">
        <f t="shared" si="15"/>
        <v>0</v>
      </c>
      <c r="R157" s="93">
        <f t="shared" si="16"/>
        <v>41.670000000000009</v>
      </c>
      <c r="S157" s="93">
        <f t="shared" si="12"/>
        <v>41.670000000000009</v>
      </c>
      <c r="T157" s="93">
        <f t="shared" si="13"/>
        <v>0</v>
      </c>
    </row>
    <row r="158" spans="1:20" ht="15">
      <c r="A158" s="83" t="s">
        <v>93</v>
      </c>
      <c r="B158" s="83">
        <v>904</v>
      </c>
      <c r="C158" s="83">
        <v>1</v>
      </c>
      <c r="D158" s="84" t="s">
        <v>308</v>
      </c>
      <c r="E158" s="87"/>
      <c r="F158" s="88">
        <v>3123</v>
      </c>
      <c r="G158" s="89">
        <v>38909</v>
      </c>
      <c r="H158" s="90">
        <v>28655</v>
      </c>
      <c r="I158" s="64"/>
      <c r="J158" s="91"/>
      <c r="K158" s="42"/>
      <c r="L158" s="42"/>
      <c r="M158" s="92">
        <v>0.1</v>
      </c>
      <c r="N158" s="93"/>
      <c r="O158" s="93">
        <v>120</v>
      </c>
      <c r="P158" s="93">
        <f t="shared" si="14"/>
        <v>0</v>
      </c>
      <c r="Q158" s="93">
        <f t="shared" si="15"/>
        <v>0</v>
      </c>
      <c r="R158" s="93">
        <f t="shared" si="16"/>
        <v>0</v>
      </c>
      <c r="S158" s="93">
        <f t="shared" si="12"/>
        <v>0</v>
      </c>
      <c r="T158" s="93">
        <f t="shared" si="13"/>
        <v>0</v>
      </c>
    </row>
    <row r="159" spans="1:20" ht="15">
      <c r="A159" s="83" t="s">
        <v>93</v>
      </c>
      <c r="B159" s="83" t="s">
        <v>119</v>
      </c>
      <c r="C159" s="83">
        <v>2</v>
      </c>
      <c r="D159" s="84" t="s">
        <v>324</v>
      </c>
      <c r="E159" s="87" t="s">
        <v>350</v>
      </c>
      <c r="F159" s="88">
        <v>2387</v>
      </c>
      <c r="G159" s="89">
        <v>38478</v>
      </c>
      <c r="H159" s="90">
        <v>13254</v>
      </c>
      <c r="I159" s="64">
        <v>50</v>
      </c>
      <c r="J159" s="91" t="s">
        <v>382</v>
      </c>
      <c r="K159" s="42"/>
      <c r="L159" s="42" t="s">
        <v>1862</v>
      </c>
      <c r="M159" s="92">
        <v>0.1</v>
      </c>
      <c r="N159" s="93">
        <v>0</v>
      </c>
      <c r="O159" s="93">
        <v>120</v>
      </c>
      <c r="P159" s="93">
        <f t="shared" si="14"/>
        <v>0.41666666666666669</v>
      </c>
      <c r="Q159" s="93">
        <f t="shared" si="15"/>
        <v>0</v>
      </c>
      <c r="R159" s="93">
        <f t="shared" si="16"/>
        <v>50</v>
      </c>
      <c r="S159" s="93">
        <f t="shared" si="12"/>
        <v>50</v>
      </c>
      <c r="T159" s="93">
        <f t="shared" si="13"/>
        <v>0</v>
      </c>
    </row>
    <row r="160" spans="1:20" ht="15">
      <c r="A160" s="83" t="s">
        <v>93</v>
      </c>
      <c r="B160" s="83">
        <v>909</v>
      </c>
      <c r="C160" s="83">
        <v>1</v>
      </c>
      <c r="D160" s="84" t="s">
        <v>85</v>
      </c>
      <c r="E160" s="58"/>
      <c r="F160" s="58"/>
      <c r="G160" s="85"/>
      <c r="H160" s="58"/>
      <c r="I160" s="64"/>
      <c r="J160" s="208"/>
      <c r="K160" s="42"/>
      <c r="L160" s="42"/>
      <c r="M160" s="92">
        <v>0.1</v>
      </c>
      <c r="N160" s="93"/>
      <c r="O160" s="93"/>
      <c r="P160" s="93">
        <f t="shared" si="14"/>
        <v>0</v>
      </c>
      <c r="Q160" s="93">
        <f t="shared" si="15"/>
        <v>0</v>
      </c>
      <c r="R160" s="93">
        <f t="shared" si="16"/>
        <v>0</v>
      </c>
      <c r="S160" s="93">
        <f t="shared" si="12"/>
        <v>0</v>
      </c>
      <c r="T160" s="93">
        <f t="shared" si="13"/>
        <v>0</v>
      </c>
    </row>
    <row r="161" spans="1:20" ht="15">
      <c r="A161" s="83" t="s">
        <v>93</v>
      </c>
      <c r="B161" s="83" t="s">
        <v>215</v>
      </c>
      <c r="C161" s="83">
        <v>2</v>
      </c>
      <c r="D161" s="84" t="s">
        <v>167</v>
      </c>
      <c r="E161" s="58"/>
      <c r="F161" s="58"/>
      <c r="G161" s="85"/>
      <c r="H161" s="58"/>
      <c r="I161" s="64"/>
      <c r="J161" s="208"/>
      <c r="K161" s="42"/>
      <c r="L161" s="42"/>
      <c r="M161" s="92">
        <v>0.1</v>
      </c>
      <c r="N161" s="93"/>
      <c r="O161" s="93"/>
      <c r="P161" s="93">
        <f t="shared" si="14"/>
        <v>0</v>
      </c>
      <c r="Q161" s="93">
        <f t="shared" si="15"/>
        <v>0</v>
      </c>
      <c r="R161" s="93">
        <f t="shared" si="16"/>
        <v>0</v>
      </c>
      <c r="S161" s="93">
        <f t="shared" si="12"/>
        <v>0</v>
      </c>
      <c r="T161" s="93">
        <f t="shared" si="13"/>
        <v>0</v>
      </c>
    </row>
    <row r="162" spans="1:20" ht="15">
      <c r="A162" s="83" t="s">
        <v>93</v>
      </c>
      <c r="B162" s="83">
        <v>912</v>
      </c>
      <c r="C162" s="83">
        <v>1</v>
      </c>
      <c r="D162" s="84" t="s">
        <v>168</v>
      </c>
      <c r="E162" s="58"/>
      <c r="F162" s="58"/>
      <c r="G162" s="85"/>
      <c r="H162" s="58"/>
      <c r="I162" s="64"/>
      <c r="J162" s="208"/>
      <c r="K162" s="42"/>
      <c r="L162" s="42"/>
      <c r="M162" s="92">
        <v>0.1</v>
      </c>
      <c r="N162" s="93"/>
      <c r="O162" s="93"/>
      <c r="P162" s="93">
        <f t="shared" si="14"/>
        <v>0</v>
      </c>
      <c r="Q162" s="93">
        <f t="shared" si="15"/>
        <v>0</v>
      </c>
      <c r="R162" s="93">
        <f t="shared" si="16"/>
        <v>0</v>
      </c>
      <c r="S162" s="93">
        <f t="shared" si="12"/>
        <v>0</v>
      </c>
      <c r="T162" s="93">
        <f t="shared" si="13"/>
        <v>0</v>
      </c>
    </row>
    <row r="163" spans="1:20" ht="15">
      <c r="A163" s="83" t="s">
        <v>93</v>
      </c>
      <c r="B163" s="83">
        <v>913</v>
      </c>
      <c r="C163" s="83">
        <v>1</v>
      </c>
      <c r="D163" s="84" t="s">
        <v>169</v>
      </c>
      <c r="E163" s="58"/>
      <c r="F163" s="58"/>
      <c r="G163" s="85"/>
      <c r="H163" s="58"/>
      <c r="I163" s="64"/>
      <c r="J163" s="208"/>
      <c r="K163" s="42"/>
      <c r="L163" s="42"/>
      <c r="M163" s="92">
        <v>0.1</v>
      </c>
      <c r="N163" s="93"/>
      <c r="O163" s="93"/>
      <c r="P163" s="93">
        <f t="shared" si="14"/>
        <v>0</v>
      </c>
      <c r="Q163" s="93">
        <f t="shared" si="15"/>
        <v>0</v>
      </c>
      <c r="R163" s="93">
        <f t="shared" si="16"/>
        <v>0</v>
      </c>
      <c r="S163" s="93">
        <f t="shared" si="12"/>
        <v>0</v>
      </c>
      <c r="T163" s="93">
        <f t="shared" si="13"/>
        <v>0</v>
      </c>
    </row>
    <row r="164" spans="1:20" ht="15">
      <c r="A164" s="83" t="s">
        <v>93</v>
      </c>
      <c r="B164" s="83">
        <v>915</v>
      </c>
      <c r="C164" s="83">
        <v>1</v>
      </c>
      <c r="D164" s="84" t="s">
        <v>170</v>
      </c>
      <c r="E164" s="58"/>
      <c r="F164" s="58"/>
      <c r="G164" s="85"/>
      <c r="H164" s="58"/>
      <c r="I164" s="64"/>
      <c r="J164" s="208"/>
      <c r="K164" s="42"/>
      <c r="L164" s="42"/>
      <c r="M164" s="92">
        <v>0.1</v>
      </c>
      <c r="N164" s="93"/>
      <c r="O164" s="93"/>
      <c r="P164" s="93">
        <f t="shared" si="14"/>
        <v>0</v>
      </c>
      <c r="Q164" s="93">
        <f t="shared" si="15"/>
        <v>0</v>
      </c>
      <c r="R164" s="93">
        <f t="shared" si="16"/>
        <v>0</v>
      </c>
      <c r="S164" s="93">
        <f t="shared" si="12"/>
        <v>0</v>
      </c>
      <c r="T164" s="93">
        <f t="shared" si="13"/>
        <v>0</v>
      </c>
    </row>
    <row r="165" spans="1:20" ht="15">
      <c r="A165" s="83" t="s">
        <v>93</v>
      </c>
      <c r="B165" s="83">
        <v>916</v>
      </c>
      <c r="C165" s="83">
        <v>1</v>
      </c>
      <c r="D165" s="84" t="s">
        <v>117</v>
      </c>
      <c r="E165" s="58"/>
      <c r="F165" s="58"/>
      <c r="G165" s="85"/>
      <c r="H165" s="58"/>
      <c r="I165" s="64"/>
      <c r="J165" s="208"/>
      <c r="K165" s="42"/>
      <c r="L165" s="42"/>
      <c r="M165" s="92">
        <v>0.1</v>
      </c>
      <c r="N165" s="93"/>
      <c r="O165" s="93"/>
      <c r="P165" s="93">
        <f t="shared" si="14"/>
        <v>0</v>
      </c>
      <c r="Q165" s="93">
        <f t="shared" si="15"/>
        <v>0</v>
      </c>
      <c r="R165" s="93">
        <f t="shared" si="16"/>
        <v>0</v>
      </c>
      <c r="S165" s="93">
        <f t="shared" si="12"/>
        <v>0</v>
      </c>
      <c r="T165" s="93">
        <f t="shared" si="13"/>
        <v>0</v>
      </c>
    </row>
    <row r="166" spans="1:20" ht="15">
      <c r="A166" s="83" t="s">
        <v>93</v>
      </c>
      <c r="B166" s="83">
        <v>917</v>
      </c>
      <c r="C166" s="83">
        <v>1</v>
      </c>
      <c r="D166" s="84" t="s">
        <v>171</v>
      </c>
      <c r="E166" s="58"/>
      <c r="F166" s="58"/>
      <c r="G166" s="85"/>
      <c r="H166" s="58"/>
      <c r="I166" s="64"/>
      <c r="J166" s="208"/>
      <c r="K166" s="42"/>
      <c r="L166" s="42"/>
      <c r="M166" s="92">
        <v>0.1</v>
      </c>
      <c r="N166" s="93"/>
      <c r="O166" s="93"/>
      <c r="P166" s="93">
        <f t="shared" si="14"/>
        <v>0</v>
      </c>
      <c r="Q166" s="93">
        <f t="shared" si="15"/>
        <v>0</v>
      </c>
      <c r="R166" s="93">
        <f t="shared" si="16"/>
        <v>0</v>
      </c>
      <c r="S166" s="93">
        <f t="shared" si="12"/>
        <v>0</v>
      </c>
      <c r="T166" s="93">
        <f t="shared" si="13"/>
        <v>0</v>
      </c>
    </row>
    <row r="167" spans="1:20" ht="15">
      <c r="A167" s="83" t="s">
        <v>93</v>
      </c>
      <c r="B167" s="83">
        <v>927</v>
      </c>
      <c r="C167" s="83">
        <v>1</v>
      </c>
      <c r="D167" s="84" t="s">
        <v>189</v>
      </c>
      <c r="E167" s="58"/>
      <c r="F167" s="58"/>
      <c r="G167" s="85"/>
      <c r="H167" s="58"/>
      <c r="I167" s="64"/>
      <c r="J167" s="208"/>
      <c r="K167" s="42"/>
      <c r="L167" s="42"/>
      <c r="M167" s="92">
        <v>0.1</v>
      </c>
      <c r="N167" s="93"/>
      <c r="O167" s="93"/>
      <c r="P167" s="93">
        <f t="shared" si="14"/>
        <v>0</v>
      </c>
      <c r="Q167" s="93">
        <f t="shared" si="15"/>
        <v>0</v>
      </c>
      <c r="R167" s="93">
        <f t="shared" si="16"/>
        <v>0</v>
      </c>
      <c r="S167" s="93">
        <f t="shared" si="12"/>
        <v>0</v>
      </c>
      <c r="T167" s="93">
        <f t="shared" si="13"/>
        <v>0</v>
      </c>
    </row>
    <row r="168" spans="1:20" ht="15">
      <c r="A168" s="83" t="s">
        <v>93</v>
      </c>
      <c r="B168" s="83">
        <v>931</v>
      </c>
      <c r="C168" s="83">
        <v>1</v>
      </c>
      <c r="D168" s="84" t="s">
        <v>109</v>
      </c>
      <c r="E168" s="58"/>
      <c r="F168" s="58"/>
      <c r="G168" s="85"/>
      <c r="H168" s="58"/>
      <c r="I168" s="64"/>
      <c r="J168" s="208"/>
      <c r="K168" s="42"/>
      <c r="L168" s="42"/>
      <c r="M168" s="92">
        <v>0.1</v>
      </c>
      <c r="N168" s="93"/>
      <c r="O168" s="93"/>
      <c r="P168" s="93">
        <f t="shared" si="14"/>
        <v>0</v>
      </c>
      <c r="Q168" s="93">
        <f t="shared" si="15"/>
        <v>0</v>
      </c>
      <c r="R168" s="93">
        <f t="shared" si="16"/>
        <v>0</v>
      </c>
      <c r="S168" s="93">
        <f t="shared" si="12"/>
        <v>0</v>
      </c>
      <c r="T168" s="93">
        <f t="shared" si="13"/>
        <v>0</v>
      </c>
    </row>
    <row r="169" spans="1:20" ht="15">
      <c r="A169" s="83" t="s">
        <v>93</v>
      </c>
      <c r="B169" s="83">
        <v>939</v>
      </c>
      <c r="C169" s="55">
        <v>1</v>
      </c>
      <c r="D169" s="49" t="s">
        <v>120</v>
      </c>
      <c r="E169" s="58"/>
      <c r="F169" s="58"/>
      <c r="G169" s="85"/>
      <c r="H169" s="58"/>
      <c r="I169" s="64"/>
      <c r="J169" s="208"/>
      <c r="K169" s="42"/>
      <c r="L169" s="42"/>
      <c r="M169" s="92">
        <v>0.1</v>
      </c>
      <c r="N169" s="93"/>
      <c r="O169" s="93"/>
      <c r="P169" s="93">
        <f t="shared" si="14"/>
        <v>0</v>
      </c>
      <c r="Q169" s="93">
        <f t="shared" si="15"/>
        <v>0</v>
      </c>
      <c r="R169" s="93">
        <f t="shared" si="16"/>
        <v>0</v>
      </c>
      <c r="S169" s="93">
        <f t="shared" si="12"/>
        <v>0</v>
      </c>
      <c r="T169" s="93">
        <f t="shared" si="13"/>
        <v>0</v>
      </c>
    </row>
    <row r="170" spans="1:20" ht="15">
      <c r="A170" s="83" t="s">
        <v>93</v>
      </c>
      <c r="B170" s="83">
        <v>940</v>
      </c>
      <c r="C170" s="55">
        <v>1</v>
      </c>
      <c r="D170" s="49" t="s">
        <v>82</v>
      </c>
      <c r="E170" s="58"/>
      <c r="F170" s="58"/>
      <c r="G170" s="85"/>
      <c r="H170" s="58"/>
      <c r="I170" s="64"/>
      <c r="J170" s="208"/>
      <c r="K170" s="42"/>
      <c r="L170" s="42"/>
      <c r="M170" s="92">
        <v>0.1</v>
      </c>
      <c r="N170" s="93"/>
      <c r="O170" s="93"/>
      <c r="P170" s="93">
        <f t="shared" si="14"/>
        <v>0</v>
      </c>
      <c r="Q170" s="93">
        <f t="shared" si="15"/>
        <v>0</v>
      </c>
      <c r="R170" s="93">
        <f t="shared" si="16"/>
        <v>0</v>
      </c>
      <c r="S170" s="93">
        <f t="shared" si="12"/>
        <v>0</v>
      </c>
      <c r="T170" s="93">
        <f t="shared" si="13"/>
        <v>0</v>
      </c>
    </row>
    <row r="171" spans="1:20" ht="15">
      <c r="A171" s="83" t="s">
        <v>93</v>
      </c>
      <c r="B171" s="83">
        <v>941</v>
      </c>
      <c r="C171" s="55">
        <v>1</v>
      </c>
      <c r="D171" s="49" t="s">
        <v>166</v>
      </c>
      <c r="E171" s="58"/>
      <c r="F171" s="58"/>
      <c r="G171" s="85"/>
      <c r="H171" s="58"/>
      <c r="I171" s="64"/>
      <c r="J171" s="208"/>
      <c r="K171" s="42"/>
      <c r="L171" s="42"/>
      <c r="M171" s="92">
        <v>0.1</v>
      </c>
      <c r="N171" s="93"/>
      <c r="O171" s="93"/>
      <c r="P171" s="93">
        <f t="shared" si="14"/>
        <v>0</v>
      </c>
      <c r="Q171" s="93">
        <f t="shared" si="15"/>
        <v>0</v>
      </c>
      <c r="R171" s="93">
        <f t="shared" si="16"/>
        <v>0</v>
      </c>
      <c r="S171" s="93">
        <f t="shared" si="12"/>
        <v>0</v>
      </c>
      <c r="T171" s="93">
        <f t="shared" si="13"/>
        <v>0</v>
      </c>
    </row>
    <row r="172" spans="1:20" ht="15">
      <c r="A172" s="83" t="s">
        <v>93</v>
      </c>
      <c r="B172" s="83">
        <v>942</v>
      </c>
      <c r="C172" s="55">
        <v>1</v>
      </c>
      <c r="D172" s="49" t="s">
        <v>298</v>
      </c>
      <c r="E172" s="58"/>
      <c r="F172" s="58"/>
      <c r="G172" s="85"/>
      <c r="H172" s="58"/>
      <c r="I172" s="64"/>
      <c r="J172" s="208"/>
      <c r="K172" s="42"/>
      <c r="L172" s="42"/>
      <c r="M172" s="92">
        <v>0.1</v>
      </c>
      <c r="N172" s="93"/>
      <c r="O172" s="93"/>
      <c r="P172" s="93">
        <f t="shared" si="14"/>
        <v>0</v>
      </c>
      <c r="Q172" s="93">
        <f t="shared" si="15"/>
        <v>0</v>
      </c>
      <c r="R172" s="93">
        <f t="shared" si="16"/>
        <v>0</v>
      </c>
      <c r="S172" s="93">
        <f t="shared" si="12"/>
        <v>0</v>
      </c>
      <c r="T172" s="93">
        <f t="shared" si="13"/>
        <v>0</v>
      </c>
    </row>
    <row r="173" spans="1:20" ht="15">
      <c r="A173" s="83" t="s">
        <v>93</v>
      </c>
      <c r="B173" s="83">
        <v>943</v>
      </c>
      <c r="C173" s="55">
        <v>1</v>
      </c>
      <c r="D173" s="49" t="s">
        <v>38</v>
      </c>
      <c r="E173" s="58"/>
      <c r="F173" s="58"/>
      <c r="G173" s="85"/>
      <c r="H173" s="58"/>
      <c r="I173" s="64"/>
      <c r="J173" s="208"/>
      <c r="K173" s="42"/>
      <c r="L173" s="42"/>
      <c r="M173" s="92">
        <v>0.1</v>
      </c>
      <c r="N173" s="93"/>
      <c r="O173" s="93"/>
      <c r="P173" s="93">
        <f t="shared" si="14"/>
        <v>0</v>
      </c>
      <c r="Q173" s="93">
        <f t="shared" si="15"/>
        <v>0</v>
      </c>
      <c r="R173" s="93">
        <f t="shared" si="16"/>
        <v>0</v>
      </c>
      <c r="S173" s="93">
        <f t="shared" si="12"/>
        <v>0</v>
      </c>
      <c r="T173" s="93">
        <f t="shared" si="13"/>
        <v>0</v>
      </c>
    </row>
    <row r="174" spans="1:20" ht="15">
      <c r="A174" s="83" t="s">
        <v>93</v>
      </c>
      <c r="B174" s="83">
        <v>949</v>
      </c>
      <c r="C174" s="83">
        <v>1</v>
      </c>
      <c r="D174" s="84" t="s">
        <v>83</v>
      </c>
      <c r="E174" s="58"/>
      <c r="F174" s="58"/>
      <c r="G174" s="85"/>
      <c r="H174" s="58"/>
      <c r="I174" s="64"/>
      <c r="J174" s="208"/>
      <c r="K174" s="42"/>
      <c r="L174" s="42"/>
      <c r="M174" s="92">
        <v>0.1</v>
      </c>
      <c r="N174" s="93"/>
      <c r="O174" s="93"/>
      <c r="P174" s="93">
        <f t="shared" si="14"/>
        <v>0</v>
      </c>
      <c r="Q174" s="93">
        <f t="shared" si="15"/>
        <v>0</v>
      </c>
      <c r="R174" s="93">
        <f t="shared" si="16"/>
        <v>0</v>
      </c>
      <c r="S174" s="93">
        <f t="shared" si="12"/>
        <v>0</v>
      </c>
      <c r="T174" s="93">
        <f t="shared" si="13"/>
        <v>0</v>
      </c>
    </row>
    <row r="175" spans="1:20" ht="15">
      <c r="A175" s="83" t="s">
        <v>93</v>
      </c>
      <c r="B175" s="83">
        <v>950</v>
      </c>
      <c r="C175" s="83">
        <v>1</v>
      </c>
      <c r="D175" s="84" t="s">
        <v>84</v>
      </c>
      <c r="E175" s="58"/>
      <c r="F175" s="58"/>
      <c r="G175" s="85"/>
      <c r="H175" s="58"/>
      <c r="I175" s="64"/>
      <c r="J175" s="208"/>
      <c r="K175" s="42"/>
      <c r="L175" s="42"/>
      <c r="M175" s="92">
        <v>0.1</v>
      </c>
      <c r="N175" s="93"/>
      <c r="O175" s="93"/>
      <c r="P175" s="93">
        <f t="shared" si="14"/>
        <v>0</v>
      </c>
      <c r="Q175" s="93">
        <f t="shared" si="15"/>
        <v>0</v>
      </c>
      <c r="R175" s="93">
        <f t="shared" si="16"/>
        <v>0</v>
      </c>
      <c r="S175" s="93">
        <f t="shared" si="12"/>
        <v>0</v>
      </c>
      <c r="T175" s="93">
        <f t="shared" si="13"/>
        <v>0</v>
      </c>
    </row>
    <row r="176" spans="1:20" ht="15">
      <c r="A176" s="83" t="s">
        <v>93</v>
      </c>
      <c r="B176" s="83">
        <v>955</v>
      </c>
      <c r="C176" s="55">
        <v>1</v>
      </c>
      <c r="D176" s="49" t="s">
        <v>151</v>
      </c>
      <c r="E176" s="58"/>
      <c r="F176" s="58"/>
      <c r="G176" s="85"/>
      <c r="H176" s="58"/>
      <c r="I176" s="64"/>
      <c r="J176" s="208"/>
      <c r="K176" s="42"/>
      <c r="L176" s="42"/>
      <c r="M176" s="92">
        <v>0.1</v>
      </c>
      <c r="N176" s="93"/>
      <c r="O176" s="93"/>
      <c r="P176" s="93">
        <f t="shared" si="14"/>
        <v>0</v>
      </c>
      <c r="Q176" s="93">
        <f t="shared" si="15"/>
        <v>0</v>
      </c>
      <c r="R176" s="93">
        <f t="shared" si="16"/>
        <v>0</v>
      </c>
      <c r="S176" s="93">
        <f t="shared" si="12"/>
        <v>0</v>
      </c>
      <c r="T176" s="93">
        <f t="shared" si="13"/>
        <v>0</v>
      </c>
    </row>
    <row r="177" spans="1:20" ht="15">
      <c r="A177" s="83" t="s">
        <v>93</v>
      </c>
      <c r="B177" s="83">
        <v>965</v>
      </c>
      <c r="C177" s="83">
        <v>1</v>
      </c>
      <c r="D177" s="84" t="s">
        <v>244</v>
      </c>
      <c r="E177" s="58"/>
      <c r="F177" s="58"/>
      <c r="G177" s="85"/>
      <c r="H177" s="58"/>
      <c r="I177" s="64"/>
      <c r="J177" s="208"/>
      <c r="K177" s="42"/>
      <c r="L177" s="42"/>
      <c r="M177" s="92">
        <v>0.1</v>
      </c>
      <c r="N177" s="93"/>
      <c r="O177" s="93"/>
      <c r="P177" s="93">
        <f t="shared" si="14"/>
        <v>0</v>
      </c>
      <c r="Q177" s="93">
        <f t="shared" si="15"/>
        <v>0</v>
      </c>
      <c r="R177" s="93">
        <f t="shared" si="16"/>
        <v>0</v>
      </c>
      <c r="S177" s="93">
        <f t="shared" si="12"/>
        <v>0</v>
      </c>
      <c r="T177" s="93">
        <f t="shared" si="13"/>
        <v>0</v>
      </c>
    </row>
    <row r="178" spans="1:20" ht="15">
      <c r="A178" s="83" t="s">
        <v>93</v>
      </c>
      <c r="B178" s="83">
        <v>966</v>
      </c>
      <c r="C178" s="83">
        <v>1</v>
      </c>
      <c r="D178" s="84" t="s">
        <v>245</v>
      </c>
      <c r="E178" s="58"/>
      <c r="F178" s="58"/>
      <c r="G178" s="85"/>
      <c r="H178" s="58"/>
      <c r="I178" s="64"/>
      <c r="J178" s="208"/>
      <c r="K178" s="42"/>
      <c r="L178" s="42"/>
      <c r="M178" s="92">
        <v>0.1</v>
      </c>
      <c r="N178" s="93"/>
      <c r="O178" s="93"/>
      <c r="P178" s="93">
        <f t="shared" si="14"/>
        <v>0</v>
      </c>
      <c r="Q178" s="93">
        <f t="shared" si="15"/>
        <v>0</v>
      </c>
      <c r="R178" s="93">
        <f t="shared" si="16"/>
        <v>0</v>
      </c>
      <c r="S178" s="93">
        <f t="shared" si="12"/>
        <v>0</v>
      </c>
      <c r="T178" s="93">
        <f t="shared" si="13"/>
        <v>0</v>
      </c>
    </row>
    <row r="179" spans="1:20" ht="15">
      <c r="A179" s="83" t="s">
        <v>93</v>
      </c>
      <c r="B179" s="83">
        <v>967</v>
      </c>
      <c r="C179" s="83">
        <v>1</v>
      </c>
      <c r="D179" s="84" t="s">
        <v>246</v>
      </c>
      <c r="E179" s="58"/>
      <c r="F179" s="58"/>
      <c r="G179" s="85"/>
      <c r="H179" s="58"/>
      <c r="I179" s="64"/>
      <c r="J179" s="208"/>
      <c r="K179" s="42"/>
      <c r="L179" s="42"/>
      <c r="M179" s="92">
        <v>0.1</v>
      </c>
      <c r="N179" s="93"/>
      <c r="O179" s="93"/>
      <c r="P179" s="93">
        <f t="shared" si="14"/>
        <v>0</v>
      </c>
      <c r="Q179" s="93">
        <f t="shared" si="15"/>
        <v>0</v>
      </c>
      <c r="R179" s="93">
        <f t="shared" si="16"/>
        <v>0</v>
      </c>
      <c r="S179" s="93">
        <f t="shared" si="12"/>
        <v>0</v>
      </c>
      <c r="T179" s="93">
        <f t="shared" si="13"/>
        <v>0</v>
      </c>
    </row>
    <row r="180" spans="1:20" ht="15">
      <c r="A180" s="83" t="s">
        <v>93</v>
      </c>
      <c r="B180" s="83">
        <v>968</v>
      </c>
      <c r="C180" s="83">
        <v>1</v>
      </c>
      <c r="D180" s="84" t="s">
        <v>247</v>
      </c>
      <c r="E180" s="97">
        <v>1464665</v>
      </c>
      <c r="F180" s="88">
        <v>3724</v>
      </c>
      <c r="G180" s="89">
        <v>39245</v>
      </c>
      <c r="H180" s="90">
        <v>24697</v>
      </c>
      <c r="I180" s="64">
        <v>3240</v>
      </c>
      <c r="J180" s="91" t="s">
        <v>354</v>
      </c>
      <c r="K180" s="42"/>
      <c r="L180" s="42" t="s">
        <v>1862</v>
      </c>
      <c r="M180" s="92">
        <v>0.1</v>
      </c>
      <c r="N180" s="93">
        <v>7</v>
      </c>
      <c r="O180" s="93">
        <v>0</v>
      </c>
      <c r="P180" s="93">
        <f t="shared" si="14"/>
        <v>27</v>
      </c>
      <c r="Q180" s="93">
        <f t="shared" si="15"/>
        <v>189</v>
      </c>
      <c r="R180" s="93">
        <f t="shared" si="16"/>
        <v>0</v>
      </c>
      <c r="S180" s="93">
        <f t="shared" si="12"/>
        <v>189</v>
      </c>
      <c r="T180" s="93">
        <f t="shared" si="13"/>
        <v>3051</v>
      </c>
    </row>
    <row r="181" spans="1:20" ht="15">
      <c r="A181" s="83" t="s">
        <v>93</v>
      </c>
      <c r="B181" s="83">
        <v>970</v>
      </c>
      <c r="C181" s="83">
        <v>4</v>
      </c>
      <c r="D181" s="84" t="s">
        <v>216</v>
      </c>
      <c r="E181" s="97">
        <v>1187109</v>
      </c>
      <c r="F181" s="88">
        <v>110</v>
      </c>
      <c r="G181" s="89">
        <v>39973</v>
      </c>
      <c r="H181" s="90">
        <v>55659</v>
      </c>
      <c r="I181" s="64">
        <v>3183.2</v>
      </c>
      <c r="J181" s="91" t="s">
        <v>473</v>
      </c>
      <c r="K181" s="42"/>
      <c r="L181" s="42" t="s">
        <v>1865</v>
      </c>
      <c r="M181" s="92">
        <v>0.1</v>
      </c>
      <c r="N181" s="93">
        <v>6</v>
      </c>
      <c r="O181" s="93">
        <f>6+12+12+12+12+12+12+12</f>
        <v>90</v>
      </c>
      <c r="P181" s="93">
        <f t="shared" si="14"/>
        <v>26.526666666666667</v>
      </c>
      <c r="Q181" s="93">
        <f t="shared" si="15"/>
        <v>159.16</v>
      </c>
      <c r="R181" s="93">
        <f t="shared" si="16"/>
        <v>2387.4</v>
      </c>
      <c r="S181" s="93">
        <f t="shared" si="12"/>
        <v>2546.56</v>
      </c>
      <c r="T181" s="93">
        <f t="shared" si="13"/>
        <v>636.63999999999987</v>
      </c>
    </row>
    <row r="182" spans="1:20" ht="15">
      <c r="A182" s="83" t="s">
        <v>93</v>
      </c>
      <c r="B182" s="83"/>
      <c r="C182" s="83">
        <v>4</v>
      </c>
      <c r="D182" s="84" t="s">
        <v>216</v>
      </c>
      <c r="E182" s="97">
        <v>1194414</v>
      </c>
      <c r="F182" s="88">
        <v>127</v>
      </c>
      <c r="G182" s="98" t="s">
        <v>474</v>
      </c>
      <c r="H182" s="90">
        <v>55719</v>
      </c>
      <c r="I182" s="64">
        <v>3183.2</v>
      </c>
      <c r="J182" s="91" t="s">
        <v>473</v>
      </c>
      <c r="K182" s="42"/>
      <c r="L182" s="42" t="s">
        <v>1865</v>
      </c>
      <c r="M182" s="92">
        <v>0.1</v>
      </c>
      <c r="N182" s="93">
        <v>6</v>
      </c>
      <c r="O182" s="93">
        <f>6+12+12+12+12+12+12+12</f>
        <v>90</v>
      </c>
      <c r="P182" s="93">
        <f t="shared" si="14"/>
        <v>26.526666666666667</v>
      </c>
      <c r="Q182" s="93">
        <f t="shared" si="15"/>
        <v>159.16</v>
      </c>
      <c r="R182" s="93">
        <f t="shared" si="16"/>
        <v>2387.4</v>
      </c>
      <c r="S182" s="93">
        <f t="shared" si="12"/>
        <v>2546.56</v>
      </c>
      <c r="T182" s="93">
        <f t="shared" si="13"/>
        <v>636.63999999999987</v>
      </c>
    </row>
    <row r="183" spans="1:20" ht="15.75">
      <c r="A183" s="99" t="s">
        <v>93</v>
      </c>
      <c r="B183" s="99">
        <v>971</v>
      </c>
      <c r="C183" s="100">
        <v>8</v>
      </c>
      <c r="D183" s="101" t="s">
        <v>217</v>
      </c>
      <c r="E183" s="102">
        <v>1234592</v>
      </c>
      <c r="F183" s="88">
        <v>328</v>
      </c>
      <c r="G183" s="89">
        <v>40113</v>
      </c>
      <c r="H183" s="90" t="s">
        <v>475</v>
      </c>
      <c r="I183" s="64">
        <v>3101.78</v>
      </c>
      <c r="J183" s="91" t="s">
        <v>476</v>
      </c>
      <c r="K183" s="42"/>
      <c r="L183" s="42" t="s">
        <v>1862</v>
      </c>
      <c r="M183" s="92">
        <v>0.1</v>
      </c>
      <c r="N183" s="93">
        <v>6</v>
      </c>
      <c r="O183" s="93">
        <f t="shared" ref="O183" si="17">6+12+12+12+12+12+12+12</f>
        <v>90</v>
      </c>
      <c r="P183" s="93">
        <f t="shared" si="14"/>
        <v>25.848166666666671</v>
      </c>
      <c r="Q183" s="93">
        <f t="shared" si="15"/>
        <v>155.08900000000003</v>
      </c>
      <c r="R183" s="93">
        <f t="shared" si="16"/>
        <v>2326.3350000000005</v>
      </c>
      <c r="S183" s="93">
        <f t="shared" si="12"/>
        <v>2481.4240000000004</v>
      </c>
      <c r="T183" s="93">
        <f t="shared" si="13"/>
        <v>620.35599999999977</v>
      </c>
    </row>
    <row r="184" spans="1:20" ht="15">
      <c r="A184" s="99" t="s">
        <v>93</v>
      </c>
      <c r="B184" s="99">
        <v>977</v>
      </c>
      <c r="C184" s="99">
        <v>1</v>
      </c>
      <c r="D184" s="90" t="s">
        <v>195</v>
      </c>
      <c r="E184" s="90"/>
      <c r="F184" s="88">
        <v>643</v>
      </c>
      <c r="G184" s="89">
        <v>40388</v>
      </c>
      <c r="H184" s="90" t="s">
        <v>430</v>
      </c>
      <c r="I184" s="64"/>
      <c r="J184" s="91"/>
      <c r="K184" s="42"/>
      <c r="L184" s="42"/>
      <c r="M184" s="92">
        <v>0.1</v>
      </c>
      <c r="N184" s="93"/>
      <c r="O184" s="93"/>
      <c r="P184" s="93">
        <f t="shared" si="14"/>
        <v>0</v>
      </c>
      <c r="Q184" s="93">
        <f t="shared" si="15"/>
        <v>0</v>
      </c>
      <c r="R184" s="93">
        <f t="shared" si="16"/>
        <v>0</v>
      </c>
      <c r="S184" s="93">
        <f t="shared" si="12"/>
        <v>0</v>
      </c>
      <c r="T184" s="93">
        <f t="shared" si="13"/>
        <v>0</v>
      </c>
    </row>
    <row r="185" spans="1:20" ht="15">
      <c r="A185" s="99" t="s">
        <v>93</v>
      </c>
      <c r="B185" s="99">
        <v>981</v>
      </c>
      <c r="C185" s="99">
        <v>1</v>
      </c>
      <c r="D185" s="101" t="s">
        <v>194</v>
      </c>
      <c r="E185" s="90"/>
      <c r="F185" s="88">
        <v>558</v>
      </c>
      <c r="G185" s="89">
        <v>40319</v>
      </c>
      <c r="H185" s="90">
        <v>35950</v>
      </c>
      <c r="I185" s="64"/>
      <c r="J185" s="91"/>
      <c r="K185" s="42"/>
      <c r="L185" s="42"/>
      <c r="M185" s="92">
        <v>0.1</v>
      </c>
      <c r="N185" s="93"/>
      <c r="O185" s="93"/>
      <c r="P185" s="93">
        <f t="shared" si="14"/>
        <v>0</v>
      </c>
      <c r="Q185" s="93">
        <f t="shared" si="15"/>
        <v>0</v>
      </c>
      <c r="R185" s="93">
        <f t="shared" si="16"/>
        <v>0</v>
      </c>
      <c r="S185" s="93">
        <f t="shared" si="12"/>
        <v>0</v>
      </c>
      <c r="T185" s="93">
        <f t="shared" si="13"/>
        <v>0</v>
      </c>
    </row>
    <row r="186" spans="1:20" ht="15">
      <c r="A186" s="99" t="s">
        <v>93</v>
      </c>
      <c r="B186" s="99" t="s">
        <v>248</v>
      </c>
      <c r="C186" s="99">
        <v>2</v>
      </c>
      <c r="D186" s="101" t="s">
        <v>147</v>
      </c>
      <c r="E186" s="102">
        <v>1314944</v>
      </c>
      <c r="F186" s="88">
        <v>577</v>
      </c>
      <c r="G186" s="89">
        <v>40344</v>
      </c>
      <c r="H186" s="90">
        <v>1519</v>
      </c>
      <c r="I186" s="64">
        <v>1774.8</v>
      </c>
      <c r="J186" s="91" t="s">
        <v>358</v>
      </c>
      <c r="K186" s="42"/>
      <c r="L186" s="42" t="s">
        <v>1865</v>
      </c>
      <c r="M186" s="92">
        <v>0.1</v>
      </c>
      <c r="N186" s="93">
        <v>12</v>
      </c>
      <c r="O186" s="93">
        <f>6+12+12+12+12+12+12</f>
        <v>78</v>
      </c>
      <c r="P186" s="93">
        <f t="shared" si="14"/>
        <v>14.790000000000001</v>
      </c>
      <c r="Q186" s="93">
        <f t="shared" si="15"/>
        <v>177.48000000000002</v>
      </c>
      <c r="R186" s="93">
        <f t="shared" si="16"/>
        <v>1153.6200000000001</v>
      </c>
      <c r="S186" s="93">
        <f t="shared" si="12"/>
        <v>1331.1000000000001</v>
      </c>
      <c r="T186" s="93">
        <f t="shared" si="13"/>
        <v>443.69999999999982</v>
      </c>
    </row>
    <row r="187" spans="1:20" ht="15">
      <c r="A187" s="99" t="s">
        <v>93</v>
      </c>
      <c r="B187" s="99">
        <v>985</v>
      </c>
      <c r="C187" s="99">
        <v>1</v>
      </c>
      <c r="D187" s="101" t="s">
        <v>218</v>
      </c>
      <c r="E187" s="90" t="s">
        <v>477</v>
      </c>
      <c r="F187" s="88">
        <v>436</v>
      </c>
      <c r="G187" s="89">
        <v>40227</v>
      </c>
      <c r="H187" s="90" t="s">
        <v>383</v>
      </c>
      <c r="I187" s="64">
        <v>4436</v>
      </c>
      <c r="J187" s="91" t="s">
        <v>478</v>
      </c>
      <c r="K187" s="42"/>
      <c r="L187" s="42" t="s">
        <v>1862</v>
      </c>
      <c r="M187" s="92">
        <v>0.1</v>
      </c>
      <c r="N187" s="93">
        <v>12</v>
      </c>
      <c r="O187" s="93">
        <f>10+12+12+12+12+12+12</f>
        <v>82</v>
      </c>
      <c r="P187" s="93">
        <f t="shared" si="14"/>
        <v>36.966666666666669</v>
      </c>
      <c r="Q187" s="93">
        <f t="shared" si="15"/>
        <v>443.6</v>
      </c>
      <c r="R187" s="93">
        <f t="shared" si="16"/>
        <v>3031.2666666666669</v>
      </c>
      <c r="S187" s="93">
        <f t="shared" si="12"/>
        <v>3474.8666666666668</v>
      </c>
      <c r="T187" s="93">
        <f t="shared" si="13"/>
        <v>961.13333333333321</v>
      </c>
    </row>
    <row r="188" spans="1:20" ht="15">
      <c r="A188" s="99" t="s">
        <v>93</v>
      </c>
      <c r="B188" s="99">
        <v>987</v>
      </c>
      <c r="C188" s="99">
        <v>1</v>
      </c>
      <c r="D188" s="101" t="s">
        <v>160</v>
      </c>
      <c r="E188" s="90" t="s">
        <v>350</v>
      </c>
      <c r="F188" s="88">
        <v>397</v>
      </c>
      <c r="G188" s="89">
        <v>40189</v>
      </c>
      <c r="H188" s="90" t="s">
        <v>384</v>
      </c>
      <c r="I188" s="64">
        <v>330.51</v>
      </c>
      <c r="J188" s="91" t="s">
        <v>479</v>
      </c>
      <c r="K188" s="42"/>
      <c r="L188" s="42" t="s">
        <v>1862</v>
      </c>
      <c r="M188" s="92">
        <v>0.1</v>
      </c>
      <c r="N188" s="93">
        <v>12</v>
      </c>
      <c r="O188" s="93">
        <f>11+12+12+12+12+12+12</f>
        <v>83</v>
      </c>
      <c r="P188" s="93">
        <f t="shared" si="14"/>
        <v>2.7542500000000003</v>
      </c>
      <c r="Q188" s="93">
        <f t="shared" si="15"/>
        <v>33.051000000000002</v>
      </c>
      <c r="R188" s="93">
        <f t="shared" si="16"/>
        <v>228.60275000000001</v>
      </c>
      <c r="S188" s="93">
        <f t="shared" si="12"/>
        <v>261.65375</v>
      </c>
      <c r="T188" s="93">
        <f t="shared" si="13"/>
        <v>68.856249999999989</v>
      </c>
    </row>
    <row r="189" spans="1:20" ht="15">
      <c r="A189" s="99" t="s">
        <v>93</v>
      </c>
      <c r="B189" s="99">
        <v>989</v>
      </c>
      <c r="C189" s="99">
        <v>1</v>
      </c>
      <c r="D189" s="101" t="s">
        <v>160</v>
      </c>
      <c r="E189" s="90" t="s">
        <v>350</v>
      </c>
      <c r="F189" s="88">
        <v>397</v>
      </c>
      <c r="G189" s="89">
        <v>40189</v>
      </c>
      <c r="H189" s="90" t="s">
        <v>384</v>
      </c>
      <c r="I189" s="64">
        <v>330.51</v>
      </c>
      <c r="J189" s="91" t="s">
        <v>479</v>
      </c>
      <c r="K189" s="42"/>
      <c r="L189" s="42" t="s">
        <v>1862</v>
      </c>
      <c r="M189" s="92">
        <v>0.1</v>
      </c>
      <c r="N189" s="93">
        <v>12</v>
      </c>
      <c r="O189" s="93">
        <f t="shared" ref="O189:O190" si="18">11+12+12+12+12+12+12</f>
        <v>83</v>
      </c>
      <c r="P189" s="93">
        <f t="shared" si="14"/>
        <v>2.7542500000000003</v>
      </c>
      <c r="Q189" s="93">
        <f t="shared" si="15"/>
        <v>33.051000000000002</v>
      </c>
      <c r="R189" s="93">
        <f t="shared" si="16"/>
        <v>228.60275000000001</v>
      </c>
      <c r="S189" s="93">
        <f t="shared" si="12"/>
        <v>261.65375</v>
      </c>
      <c r="T189" s="93">
        <f t="shared" si="13"/>
        <v>68.856249999999989</v>
      </c>
    </row>
    <row r="190" spans="1:20" ht="15">
      <c r="A190" s="99" t="s">
        <v>93</v>
      </c>
      <c r="B190" s="99">
        <v>990</v>
      </c>
      <c r="C190" s="99">
        <v>1</v>
      </c>
      <c r="D190" s="101" t="s">
        <v>160</v>
      </c>
      <c r="E190" s="90" t="s">
        <v>350</v>
      </c>
      <c r="F190" s="88">
        <v>397</v>
      </c>
      <c r="G190" s="89">
        <v>40189</v>
      </c>
      <c r="H190" s="90" t="s">
        <v>384</v>
      </c>
      <c r="I190" s="64">
        <v>330.51</v>
      </c>
      <c r="J190" s="91" t="s">
        <v>479</v>
      </c>
      <c r="K190" s="42"/>
      <c r="L190" s="42" t="s">
        <v>1862</v>
      </c>
      <c r="M190" s="92">
        <v>0.1</v>
      </c>
      <c r="N190" s="93">
        <v>12</v>
      </c>
      <c r="O190" s="93">
        <f t="shared" si="18"/>
        <v>83</v>
      </c>
      <c r="P190" s="93">
        <f t="shared" si="14"/>
        <v>2.7542500000000003</v>
      </c>
      <c r="Q190" s="93">
        <f t="shared" si="15"/>
        <v>33.051000000000002</v>
      </c>
      <c r="R190" s="93">
        <f t="shared" si="16"/>
        <v>228.60275000000001</v>
      </c>
      <c r="S190" s="93">
        <f t="shared" si="12"/>
        <v>261.65375</v>
      </c>
      <c r="T190" s="93">
        <f t="shared" si="13"/>
        <v>68.856249999999989</v>
      </c>
    </row>
    <row r="191" spans="1:20" ht="15">
      <c r="A191" s="99" t="s">
        <v>93</v>
      </c>
      <c r="B191" s="99" t="s">
        <v>249</v>
      </c>
      <c r="C191" s="99">
        <v>3</v>
      </c>
      <c r="D191" s="101" t="s">
        <v>148</v>
      </c>
      <c r="E191" s="102">
        <v>1314944</v>
      </c>
      <c r="F191" s="88">
        <v>577</v>
      </c>
      <c r="G191" s="89">
        <v>40344</v>
      </c>
      <c r="H191" s="90">
        <v>1519</v>
      </c>
      <c r="I191" s="64">
        <v>1479</v>
      </c>
      <c r="J191" s="91" t="s">
        <v>358</v>
      </c>
      <c r="K191" s="42"/>
      <c r="L191" s="42" t="s">
        <v>1865</v>
      </c>
      <c r="M191" s="92">
        <v>0.1</v>
      </c>
      <c r="N191" s="93">
        <v>12</v>
      </c>
      <c r="O191" s="93">
        <f>6+12+12+12+12+12+12</f>
        <v>78</v>
      </c>
      <c r="P191" s="93">
        <f t="shared" si="14"/>
        <v>12.325000000000001</v>
      </c>
      <c r="Q191" s="93">
        <f t="shared" si="15"/>
        <v>147.9</v>
      </c>
      <c r="R191" s="93">
        <f t="shared" si="16"/>
        <v>961.35000000000014</v>
      </c>
      <c r="S191" s="93">
        <f t="shared" si="12"/>
        <v>1109.2500000000002</v>
      </c>
      <c r="T191" s="93">
        <f t="shared" si="13"/>
        <v>369.74999999999977</v>
      </c>
    </row>
    <row r="192" spans="1:20" ht="15">
      <c r="A192" s="99" t="s">
        <v>93</v>
      </c>
      <c r="B192" s="99">
        <v>1009</v>
      </c>
      <c r="C192" s="99">
        <v>1</v>
      </c>
      <c r="D192" s="90" t="s">
        <v>84</v>
      </c>
      <c r="E192" s="58"/>
      <c r="F192" s="58"/>
      <c r="G192" s="85"/>
      <c r="H192" s="58"/>
      <c r="I192" s="64"/>
      <c r="J192" s="208"/>
      <c r="K192" s="42"/>
      <c r="L192" s="42"/>
      <c r="M192" s="92">
        <v>0.1</v>
      </c>
      <c r="N192" s="93"/>
      <c r="O192" s="93"/>
      <c r="P192" s="93">
        <f t="shared" si="14"/>
        <v>0</v>
      </c>
      <c r="Q192" s="93">
        <f t="shared" si="15"/>
        <v>0</v>
      </c>
      <c r="R192" s="93">
        <f t="shared" si="16"/>
        <v>0</v>
      </c>
      <c r="S192" s="93">
        <f t="shared" si="12"/>
        <v>0</v>
      </c>
      <c r="T192" s="93">
        <f t="shared" si="13"/>
        <v>0</v>
      </c>
    </row>
    <row r="193" spans="1:20" ht="15">
      <c r="A193" s="99" t="s">
        <v>93</v>
      </c>
      <c r="B193" s="99" t="s">
        <v>250</v>
      </c>
      <c r="C193" s="99">
        <v>8</v>
      </c>
      <c r="D193" s="101" t="s">
        <v>219</v>
      </c>
      <c r="E193" s="90"/>
      <c r="F193" s="88">
        <v>2692</v>
      </c>
      <c r="G193" s="89">
        <v>38667</v>
      </c>
      <c r="H193" s="90" t="s">
        <v>480</v>
      </c>
      <c r="I193" s="64"/>
      <c r="J193" s="91"/>
      <c r="K193" s="42"/>
      <c r="L193" s="42"/>
      <c r="M193" s="92">
        <v>0.1</v>
      </c>
      <c r="N193" s="93"/>
      <c r="O193" s="93"/>
      <c r="P193" s="93">
        <f t="shared" si="14"/>
        <v>0</v>
      </c>
      <c r="Q193" s="93">
        <f t="shared" si="15"/>
        <v>0</v>
      </c>
      <c r="R193" s="93">
        <f t="shared" si="16"/>
        <v>0</v>
      </c>
      <c r="S193" s="93">
        <f t="shared" si="12"/>
        <v>0</v>
      </c>
      <c r="T193" s="93">
        <f t="shared" si="13"/>
        <v>0</v>
      </c>
    </row>
    <row r="194" spans="1:20" ht="15">
      <c r="A194" s="99" t="s">
        <v>93</v>
      </c>
      <c r="B194" s="99">
        <v>1043</v>
      </c>
      <c r="C194" s="99">
        <v>1</v>
      </c>
      <c r="D194" s="101" t="s">
        <v>220</v>
      </c>
      <c r="E194" s="90" t="s">
        <v>481</v>
      </c>
      <c r="F194" s="88">
        <v>751</v>
      </c>
      <c r="G194" s="89">
        <v>40457</v>
      </c>
      <c r="H194" s="90">
        <v>236</v>
      </c>
      <c r="I194" s="64">
        <v>6610.84</v>
      </c>
      <c r="J194" s="91" t="s">
        <v>482</v>
      </c>
      <c r="K194" s="42"/>
      <c r="L194" s="42" t="s">
        <v>1862</v>
      </c>
      <c r="M194" s="92">
        <v>0.1</v>
      </c>
      <c r="N194" s="93">
        <v>12</v>
      </c>
      <c r="O194" s="93">
        <f>2+12+12+12+12+12+12</f>
        <v>74</v>
      </c>
      <c r="P194" s="93">
        <f t="shared" si="14"/>
        <v>55.090333333333341</v>
      </c>
      <c r="Q194" s="93">
        <f t="shared" si="15"/>
        <v>661.08400000000006</v>
      </c>
      <c r="R194" s="93">
        <f t="shared" si="16"/>
        <v>4076.684666666667</v>
      </c>
      <c r="S194" s="93">
        <f t="shared" si="12"/>
        <v>4737.7686666666668</v>
      </c>
      <c r="T194" s="93">
        <f t="shared" si="13"/>
        <v>1873.0713333333333</v>
      </c>
    </row>
    <row r="195" spans="1:20" ht="15">
      <c r="A195" s="99" t="s">
        <v>93</v>
      </c>
      <c r="B195" s="99" t="s">
        <v>251</v>
      </c>
      <c r="C195" s="99">
        <v>5</v>
      </c>
      <c r="D195" s="101" t="s">
        <v>221</v>
      </c>
      <c r="E195" s="90" t="s">
        <v>483</v>
      </c>
      <c r="F195" s="88">
        <v>762</v>
      </c>
      <c r="G195" s="89">
        <v>40464</v>
      </c>
      <c r="H195" s="90">
        <v>255</v>
      </c>
      <c r="I195" s="64">
        <v>9804.7999999999993</v>
      </c>
      <c r="J195" s="91" t="s">
        <v>482</v>
      </c>
      <c r="K195" s="42"/>
      <c r="L195" s="42" t="s">
        <v>1865</v>
      </c>
      <c r="M195" s="92">
        <v>0.1</v>
      </c>
      <c r="N195" s="93">
        <v>12</v>
      </c>
      <c r="O195" s="93">
        <f t="shared" ref="O195:O196" si="19">2+12+12+12+12+12+12</f>
        <v>74</v>
      </c>
      <c r="P195" s="93">
        <f t="shared" si="14"/>
        <v>81.706666666666663</v>
      </c>
      <c r="Q195" s="93">
        <f t="shared" si="15"/>
        <v>980.48</v>
      </c>
      <c r="R195" s="93">
        <f t="shared" si="16"/>
        <v>6046.2933333333331</v>
      </c>
      <c r="S195" s="93">
        <f t="shared" si="12"/>
        <v>7026.7733333333326</v>
      </c>
      <c r="T195" s="93">
        <f t="shared" si="13"/>
        <v>2778.0266666666666</v>
      </c>
    </row>
    <row r="196" spans="1:20" ht="15">
      <c r="A196" s="99" t="s">
        <v>93</v>
      </c>
      <c r="B196" s="99" t="s">
        <v>252</v>
      </c>
      <c r="C196" s="99">
        <v>3</v>
      </c>
      <c r="D196" s="101" t="s">
        <v>222</v>
      </c>
      <c r="E196" s="90" t="s">
        <v>484</v>
      </c>
      <c r="F196" s="88">
        <v>762</v>
      </c>
      <c r="G196" s="89">
        <v>40464</v>
      </c>
      <c r="H196" s="90">
        <v>255</v>
      </c>
      <c r="I196" s="64">
        <v>6020.4</v>
      </c>
      <c r="J196" s="91" t="s">
        <v>482</v>
      </c>
      <c r="K196" s="42"/>
      <c r="L196" s="42" t="s">
        <v>1865</v>
      </c>
      <c r="M196" s="92">
        <v>0.1</v>
      </c>
      <c r="N196" s="93">
        <v>12</v>
      </c>
      <c r="O196" s="93">
        <f t="shared" si="19"/>
        <v>74</v>
      </c>
      <c r="P196" s="93">
        <f t="shared" si="14"/>
        <v>50.169999999999995</v>
      </c>
      <c r="Q196" s="93">
        <f t="shared" si="15"/>
        <v>602.04</v>
      </c>
      <c r="R196" s="93">
        <f t="shared" si="16"/>
        <v>3712.5799999999995</v>
      </c>
      <c r="S196" s="93">
        <f t="shared" si="12"/>
        <v>4314.619999999999</v>
      </c>
      <c r="T196" s="93">
        <f t="shared" si="13"/>
        <v>1705.7800000000007</v>
      </c>
    </row>
    <row r="197" spans="1:20" ht="15">
      <c r="A197" s="99" t="s">
        <v>93</v>
      </c>
      <c r="B197" s="99" t="s">
        <v>253</v>
      </c>
      <c r="C197" s="99">
        <v>5</v>
      </c>
      <c r="D197" s="101" t="s">
        <v>223</v>
      </c>
      <c r="E197" s="102">
        <v>1373384</v>
      </c>
      <c r="F197" s="88">
        <v>801</v>
      </c>
      <c r="G197" s="89">
        <v>40484</v>
      </c>
      <c r="H197" s="90" t="s">
        <v>385</v>
      </c>
      <c r="I197" s="64">
        <v>5045</v>
      </c>
      <c r="J197" s="91" t="s">
        <v>485</v>
      </c>
      <c r="K197" s="42"/>
      <c r="L197" s="42" t="s">
        <v>1865</v>
      </c>
      <c r="M197" s="92">
        <v>0.1</v>
      </c>
      <c r="N197" s="93">
        <v>12</v>
      </c>
      <c r="O197" s="93">
        <f>1+12+12+12+12+12+12</f>
        <v>73</v>
      </c>
      <c r="P197" s="93">
        <f t="shared" si="14"/>
        <v>42.041666666666664</v>
      </c>
      <c r="Q197" s="93">
        <f t="shared" si="15"/>
        <v>504.5</v>
      </c>
      <c r="R197" s="93">
        <f t="shared" si="16"/>
        <v>3069.0416666666665</v>
      </c>
      <c r="S197" s="93">
        <f t="shared" si="12"/>
        <v>3573.5416666666665</v>
      </c>
      <c r="T197" s="93">
        <f t="shared" si="13"/>
        <v>1471.4583333333335</v>
      </c>
    </row>
    <row r="198" spans="1:20" ht="15">
      <c r="A198" s="99" t="s">
        <v>93</v>
      </c>
      <c r="B198" s="99">
        <v>1057</v>
      </c>
      <c r="C198" s="99">
        <v>1</v>
      </c>
      <c r="D198" s="101" t="s">
        <v>149</v>
      </c>
      <c r="E198" s="102">
        <v>1377036</v>
      </c>
      <c r="F198" s="88">
        <v>818</v>
      </c>
      <c r="G198" s="89">
        <v>40487</v>
      </c>
      <c r="H198" s="90" t="s">
        <v>486</v>
      </c>
      <c r="I198" s="64">
        <v>695</v>
      </c>
      <c r="J198" s="91" t="s">
        <v>487</v>
      </c>
      <c r="K198" s="42"/>
      <c r="L198" s="42" t="s">
        <v>1865</v>
      </c>
      <c r="M198" s="92">
        <v>0.1</v>
      </c>
      <c r="N198" s="93">
        <v>12</v>
      </c>
      <c r="O198" s="93">
        <f t="shared" ref="O198:O203" si="20">1+12+12+12+12+12+12</f>
        <v>73</v>
      </c>
      <c r="P198" s="93">
        <f t="shared" si="14"/>
        <v>5.791666666666667</v>
      </c>
      <c r="Q198" s="93">
        <f t="shared" si="15"/>
        <v>69.5</v>
      </c>
      <c r="R198" s="93">
        <f t="shared" si="16"/>
        <v>422.79166666666669</v>
      </c>
      <c r="S198" s="93">
        <f t="shared" si="12"/>
        <v>492.29166666666669</v>
      </c>
      <c r="T198" s="93">
        <f t="shared" si="13"/>
        <v>202.70833333333331</v>
      </c>
    </row>
    <row r="199" spans="1:20" ht="15">
      <c r="A199" s="99" t="s">
        <v>93</v>
      </c>
      <c r="B199" s="99">
        <v>1058</v>
      </c>
      <c r="C199" s="99">
        <v>1</v>
      </c>
      <c r="D199" s="101" t="s">
        <v>219</v>
      </c>
      <c r="E199" s="90"/>
      <c r="F199" s="88">
        <v>2699</v>
      </c>
      <c r="G199" s="89">
        <v>38685</v>
      </c>
      <c r="H199" s="90">
        <v>1647</v>
      </c>
      <c r="I199" s="64"/>
      <c r="J199" s="208"/>
      <c r="K199" s="42"/>
      <c r="L199" s="42"/>
      <c r="M199" s="92">
        <v>0.1</v>
      </c>
      <c r="N199" s="93">
        <v>12</v>
      </c>
      <c r="O199" s="93">
        <f t="shared" si="20"/>
        <v>73</v>
      </c>
      <c r="P199" s="93">
        <f t="shared" si="14"/>
        <v>0</v>
      </c>
      <c r="Q199" s="93">
        <f t="shared" si="15"/>
        <v>0</v>
      </c>
      <c r="R199" s="93">
        <f t="shared" si="16"/>
        <v>0</v>
      </c>
      <c r="S199" s="93">
        <f t="shared" si="12"/>
        <v>0</v>
      </c>
      <c r="T199" s="93">
        <f t="shared" si="13"/>
        <v>0</v>
      </c>
    </row>
    <row r="200" spans="1:20" ht="15">
      <c r="A200" s="99" t="s">
        <v>93</v>
      </c>
      <c r="B200" s="99">
        <v>1059</v>
      </c>
      <c r="C200" s="216">
        <v>1</v>
      </c>
      <c r="D200" s="49" t="s">
        <v>41</v>
      </c>
      <c r="E200" s="58"/>
      <c r="F200" s="58"/>
      <c r="G200" s="85"/>
      <c r="H200" s="58"/>
      <c r="I200" s="64"/>
      <c r="J200" s="208"/>
      <c r="K200" s="42"/>
      <c r="L200" s="42"/>
      <c r="M200" s="92">
        <v>0.1</v>
      </c>
      <c r="N200" s="93">
        <v>12</v>
      </c>
      <c r="O200" s="93">
        <f t="shared" si="20"/>
        <v>73</v>
      </c>
      <c r="P200" s="93">
        <f t="shared" si="14"/>
        <v>0</v>
      </c>
      <c r="Q200" s="93">
        <f t="shared" si="15"/>
        <v>0</v>
      </c>
      <c r="R200" s="93">
        <f t="shared" si="16"/>
        <v>0</v>
      </c>
      <c r="S200" s="93">
        <f t="shared" si="12"/>
        <v>0</v>
      </c>
      <c r="T200" s="93">
        <f t="shared" si="13"/>
        <v>0</v>
      </c>
    </row>
    <row r="201" spans="1:20" ht="15">
      <c r="A201" s="99" t="s">
        <v>93</v>
      </c>
      <c r="B201" s="99">
        <v>1060</v>
      </c>
      <c r="C201" s="83">
        <v>1</v>
      </c>
      <c r="D201" s="84" t="s">
        <v>288</v>
      </c>
      <c r="E201" s="58"/>
      <c r="F201" s="58"/>
      <c r="G201" s="85"/>
      <c r="H201" s="58"/>
      <c r="I201" s="64"/>
      <c r="J201" s="208"/>
      <c r="K201" s="42"/>
      <c r="L201" s="42"/>
      <c r="M201" s="92">
        <v>0.1</v>
      </c>
      <c r="N201" s="93">
        <v>12</v>
      </c>
      <c r="O201" s="93">
        <f t="shared" si="20"/>
        <v>73</v>
      </c>
      <c r="P201" s="93">
        <f t="shared" si="14"/>
        <v>0</v>
      </c>
      <c r="Q201" s="93">
        <f t="shared" si="15"/>
        <v>0</v>
      </c>
      <c r="R201" s="93">
        <f t="shared" si="16"/>
        <v>0</v>
      </c>
      <c r="S201" s="93">
        <f t="shared" si="12"/>
        <v>0</v>
      </c>
      <c r="T201" s="93">
        <f t="shared" si="13"/>
        <v>0</v>
      </c>
    </row>
    <row r="202" spans="1:20" ht="15">
      <c r="A202" s="83" t="s">
        <v>93</v>
      </c>
      <c r="B202" s="83">
        <v>1061</v>
      </c>
      <c r="C202" s="83">
        <v>1</v>
      </c>
      <c r="D202" s="84" t="s">
        <v>289</v>
      </c>
      <c r="E202" s="58"/>
      <c r="F202" s="58"/>
      <c r="G202" s="85"/>
      <c r="H202" s="58"/>
      <c r="I202" s="64"/>
      <c r="J202" s="208"/>
      <c r="K202" s="42"/>
      <c r="L202" s="42"/>
      <c r="M202" s="92">
        <v>0.1</v>
      </c>
      <c r="N202" s="93">
        <v>12</v>
      </c>
      <c r="O202" s="93">
        <f t="shared" si="20"/>
        <v>73</v>
      </c>
      <c r="P202" s="93">
        <f t="shared" si="14"/>
        <v>0</v>
      </c>
      <c r="Q202" s="93">
        <f t="shared" si="15"/>
        <v>0</v>
      </c>
      <c r="R202" s="93">
        <f t="shared" si="16"/>
        <v>0</v>
      </c>
      <c r="S202" s="93">
        <f t="shared" si="12"/>
        <v>0</v>
      </c>
      <c r="T202" s="93">
        <f t="shared" si="13"/>
        <v>0</v>
      </c>
    </row>
    <row r="203" spans="1:20" ht="15">
      <c r="A203" s="99" t="s">
        <v>93</v>
      </c>
      <c r="B203" s="99">
        <v>1062</v>
      </c>
      <c r="C203" s="99">
        <v>1</v>
      </c>
      <c r="D203" s="101" t="s">
        <v>254</v>
      </c>
      <c r="E203" s="102">
        <v>1219982</v>
      </c>
      <c r="F203" s="88">
        <v>259</v>
      </c>
      <c r="G203" s="89">
        <v>40487</v>
      </c>
      <c r="H203" s="90"/>
      <c r="I203" s="64">
        <v>29443.45</v>
      </c>
      <c r="J203" s="91"/>
      <c r="K203" s="42"/>
      <c r="L203" s="42" t="s">
        <v>1865</v>
      </c>
      <c r="M203" s="92">
        <v>0.1</v>
      </c>
      <c r="N203" s="93">
        <v>12</v>
      </c>
      <c r="O203" s="93">
        <f t="shared" si="20"/>
        <v>73</v>
      </c>
      <c r="P203" s="93">
        <f t="shared" si="14"/>
        <v>245.36208333333335</v>
      </c>
      <c r="Q203" s="93">
        <f t="shared" si="15"/>
        <v>2944.3450000000003</v>
      </c>
      <c r="R203" s="93">
        <f t="shared" si="16"/>
        <v>17911.432083333333</v>
      </c>
      <c r="S203" s="93">
        <f t="shared" si="12"/>
        <v>20855.777083333334</v>
      </c>
      <c r="T203" s="93">
        <f t="shared" si="13"/>
        <v>8587.6729166666664</v>
      </c>
    </row>
    <row r="204" spans="1:20" ht="15">
      <c r="A204" s="99" t="s">
        <v>93</v>
      </c>
      <c r="B204" s="99">
        <v>1063</v>
      </c>
      <c r="C204" s="99">
        <v>1</v>
      </c>
      <c r="D204" s="101" t="s">
        <v>74</v>
      </c>
      <c r="E204" s="90" t="s">
        <v>350</v>
      </c>
      <c r="F204" s="88">
        <v>206</v>
      </c>
      <c r="G204" s="89">
        <v>40038</v>
      </c>
      <c r="H204" s="90">
        <v>37775</v>
      </c>
      <c r="I204" s="64">
        <v>400</v>
      </c>
      <c r="J204" s="91" t="s">
        <v>359</v>
      </c>
      <c r="K204" s="42"/>
      <c r="L204" s="42" t="s">
        <v>1862</v>
      </c>
      <c r="M204" s="92">
        <v>0.1</v>
      </c>
      <c r="N204" s="93">
        <v>12</v>
      </c>
      <c r="O204" s="93">
        <f>4+12+12+12+12+12+12+12</f>
        <v>88</v>
      </c>
      <c r="P204" s="93">
        <f t="shared" si="14"/>
        <v>3.3333333333333335</v>
      </c>
      <c r="Q204" s="93">
        <f t="shared" si="15"/>
        <v>40</v>
      </c>
      <c r="R204" s="93">
        <f t="shared" si="16"/>
        <v>293.33333333333337</v>
      </c>
      <c r="S204" s="93">
        <f t="shared" si="12"/>
        <v>333.33333333333337</v>
      </c>
      <c r="T204" s="93">
        <f t="shared" si="13"/>
        <v>66.666666666666629</v>
      </c>
    </row>
    <row r="205" spans="1:20" ht="15">
      <c r="A205" s="99" t="s">
        <v>93</v>
      </c>
      <c r="B205" s="99">
        <v>1065</v>
      </c>
      <c r="C205" s="99">
        <v>1</v>
      </c>
      <c r="D205" s="101" t="s">
        <v>74</v>
      </c>
      <c r="E205" s="90" t="s">
        <v>350</v>
      </c>
      <c r="F205" s="88">
        <v>206</v>
      </c>
      <c r="G205" s="89">
        <v>40038</v>
      </c>
      <c r="H205" s="90">
        <v>37775</v>
      </c>
      <c r="I205" s="64">
        <v>400</v>
      </c>
      <c r="J205" s="91" t="s">
        <v>359</v>
      </c>
      <c r="K205" s="42"/>
      <c r="L205" s="42" t="s">
        <v>1862</v>
      </c>
      <c r="M205" s="92">
        <v>0.1</v>
      </c>
      <c r="N205" s="93">
        <v>12</v>
      </c>
      <c r="O205" s="93">
        <f>4+12+12+12+12+12+12+12</f>
        <v>88</v>
      </c>
      <c r="P205" s="93">
        <f t="shared" si="14"/>
        <v>3.3333333333333335</v>
      </c>
      <c r="Q205" s="93">
        <f t="shared" si="15"/>
        <v>40</v>
      </c>
      <c r="R205" s="93">
        <f t="shared" si="16"/>
        <v>293.33333333333337</v>
      </c>
      <c r="S205" s="93">
        <f t="shared" si="12"/>
        <v>333.33333333333337</v>
      </c>
      <c r="T205" s="93">
        <f t="shared" si="13"/>
        <v>66.666666666666629</v>
      </c>
    </row>
    <row r="206" spans="1:20" ht="15">
      <c r="A206" s="99" t="s">
        <v>93</v>
      </c>
      <c r="B206" s="99">
        <v>1068</v>
      </c>
      <c r="C206" s="99">
        <v>1</v>
      </c>
      <c r="D206" s="101" t="s">
        <v>14</v>
      </c>
      <c r="E206" s="102">
        <v>1409908</v>
      </c>
      <c r="F206" s="88">
        <v>1154</v>
      </c>
      <c r="G206" s="89">
        <v>40724</v>
      </c>
      <c r="H206" s="90" t="s">
        <v>387</v>
      </c>
      <c r="I206" s="64">
        <v>899</v>
      </c>
      <c r="J206" s="91" t="s">
        <v>386</v>
      </c>
      <c r="K206" s="42"/>
      <c r="L206" s="42" t="s">
        <v>1865</v>
      </c>
      <c r="M206" s="92">
        <v>0.1</v>
      </c>
      <c r="N206" s="93">
        <v>12</v>
      </c>
      <c r="O206" s="93">
        <f>6+12+12+12+12+12</f>
        <v>66</v>
      </c>
      <c r="P206" s="93">
        <f t="shared" si="14"/>
        <v>7.4916666666666671</v>
      </c>
      <c r="Q206" s="93">
        <f t="shared" si="15"/>
        <v>89.9</v>
      </c>
      <c r="R206" s="93">
        <f t="shared" si="16"/>
        <v>494.45000000000005</v>
      </c>
      <c r="S206" s="93">
        <f t="shared" si="12"/>
        <v>584.35</v>
      </c>
      <c r="T206" s="93">
        <f t="shared" si="13"/>
        <v>314.64999999999998</v>
      </c>
    </row>
    <row r="207" spans="1:20" ht="15">
      <c r="A207" s="99" t="s">
        <v>93</v>
      </c>
      <c r="B207" s="99">
        <v>1069</v>
      </c>
      <c r="C207" s="99">
        <v>1</v>
      </c>
      <c r="D207" s="101" t="s">
        <v>255</v>
      </c>
      <c r="E207" s="102">
        <v>1406255</v>
      </c>
      <c r="F207" s="88">
        <v>1118</v>
      </c>
      <c r="G207" s="89">
        <v>40842</v>
      </c>
      <c r="H207" s="90">
        <v>285100</v>
      </c>
      <c r="I207" s="64">
        <v>899</v>
      </c>
      <c r="J207" s="91" t="s">
        <v>388</v>
      </c>
      <c r="K207" s="42"/>
      <c r="L207" s="42" t="s">
        <v>1865</v>
      </c>
      <c r="M207" s="92">
        <v>0.1</v>
      </c>
      <c r="N207" s="93">
        <v>12</v>
      </c>
      <c r="O207" s="93">
        <f>74-12</f>
        <v>62</v>
      </c>
      <c r="P207" s="93">
        <f t="shared" si="14"/>
        <v>7.4916666666666671</v>
      </c>
      <c r="Q207" s="93">
        <f t="shared" si="15"/>
        <v>89.9</v>
      </c>
      <c r="R207" s="93">
        <f t="shared" si="16"/>
        <v>464.48333333333335</v>
      </c>
      <c r="S207" s="93">
        <f t="shared" si="12"/>
        <v>554.38333333333333</v>
      </c>
      <c r="T207" s="93">
        <f t="shared" si="13"/>
        <v>344.61666666666667</v>
      </c>
    </row>
    <row r="208" spans="1:20" ht="15">
      <c r="A208" s="99" t="s">
        <v>93</v>
      </c>
      <c r="B208" s="99">
        <v>1070</v>
      </c>
      <c r="C208" s="99">
        <v>1</v>
      </c>
      <c r="D208" s="101" t="s">
        <v>14</v>
      </c>
      <c r="E208" s="102">
        <v>1409908</v>
      </c>
      <c r="F208" s="88">
        <v>1154</v>
      </c>
      <c r="G208" s="89">
        <v>40724</v>
      </c>
      <c r="H208" s="90" t="s">
        <v>387</v>
      </c>
      <c r="I208" s="64">
        <v>899</v>
      </c>
      <c r="J208" s="91" t="s">
        <v>386</v>
      </c>
      <c r="K208" s="42"/>
      <c r="L208" s="42" t="s">
        <v>1862</v>
      </c>
      <c r="M208" s="92">
        <v>0.1</v>
      </c>
      <c r="N208" s="93">
        <v>12</v>
      </c>
      <c r="O208" s="93">
        <f>6+12+12+12+12+12</f>
        <v>66</v>
      </c>
      <c r="P208" s="93">
        <f t="shared" si="14"/>
        <v>7.4916666666666671</v>
      </c>
      <c r="Q208" s="93">
        <f t="shared" si="15"/>
        <v>89.9</v>
      </c>
      <c r="R208" s="93">
        <f t="shared" si="16"/>
        <v>494.45000000000005</v>
      </c>
      <c r="S208" s="93">
        <f t="shared" si="12"/>
        <v>584.35</v>
      </c>
      <c r="T208" s="93">
        <f t="shared" si="13"/>
        <v>314.64999999999998</v>
      </c>
    </row>
    <row r="209" spans="1:20" ht="15">
      <c r="A209" s="99" t="s">
        <v>93</v>
      </c>
      <c r="B209" s="99">
        <v>1071</v>
      </c>
      <c r="C209" s="99">
        <v>1</v>
      </c>
      <c r="D209" s="101" t="s">
        <v>224</v>
      </c>
      <c r="E209" s="102">
        <v>1413560</v>
      </c>
      <c r="F209" s="88">
        <v>1185</v>
      </c>
      <c r="G209" s="89">
        <v>40732</v>
      </c>
      <c r="H209" s="90" t="s">
        <v>389</v>
      </c>
      <c r="I209" s="64">
        <v>699</v>
      </c>
      <c r="J209" s="91" t="s">
        <v>386</v>
      </c>
      <c r="K209" s="42"/>
      <c r="L209" s="42" t="s">
        <v>1862</v>
      </c>
      <c r="M209" s="92">
        <v>0.1</v>
      </c>
      <c r="N209" s="93">
        <v>12</v>
      </c>
      <c r="O209" s="93">
        <f>5+12+12+12+12+12</f>
        <v>65</v>
      </c>
      <c r="P209" s="93">
        <f t="shared" si="14"/>
        <v>5.8250000000000002</v>
      </c>
      <c r="Q209" s="93">
        <f t="shared" si="15"/>
        <v>69.900000000000006</v>
      </c>
      <c r="R209" s="93">
        <f t="shared" si="16"/>
        <v>378.625</v>
      </c>
      <c r="S209" s="93">
        <f t="shared" si="12"/>
        <v>448.52499999999998</v>
      </c>
      <c r="T209" s="93">
        <f t="shared" si="13"/>
        <v>250.47500000000002</v>
      </c>
    </row>
    <row r="210" spans="1:20" ht="15">
      <c r="A210" s="99" t="s">
        <v>93</v>
      </c>
      <c r="B210" s="99">
        <v>1072</v>
      </c>
      <c r="C210" s="99">
        <v>1</v>
      </c>
      <c r="D210" s="101" t="s">
        <v>224</v>
      </c>
      <c r="E210" s="102">
        <v>1417213</v>
      </c>
      <c r="F210" s="88">
        <v>1185</v>
      </c>
      <c r="G210" s="89">
        <v>40732</v>
      </c>
      <c r="H210" s="90" t="s">
        <v>390</v>
      </c>
      <c r="I210" s="64">
        <v>699</v>
      </c>
      <c r="J210" s="91" t="s">
        <v>386</v>
      </c>
      <c r="K210" s="42"/>
      <c r="L210" s="42" t="s">
        <v>1862</v>
      </c>
      <c r="M210" s="92">
        <v>0.1</v>
      </c>
      <c r="N210" s="93">
        <v>12</v>
      </c>
      <c r="O210" s="93">
        <f>5+12+12+12+12+12</f>
        <v>65</v>
      </c>
      <c r="P210" s="93">
        <f t="shared" si="14"/>
        <v>5.8250000000000002</v>
      </c>
      <c r="Q210" s="93">
        <f t="shared" si="15"/>
        <v>69.900000000000006</v>
      </c>
      <c r="R210" s="93">
        <f t="shared" si="16"/>
        <v>378.625</v>
      </c>
      <c r="S210" s="93">
        <f t="shared" si="12"/>
        <v>448.52499999999998</v>
      </c>
      <c r="T210" s="93">
        <f t="shared" si="13"/>
        <v>250.47500000000002</v>
      </c>
    </row>
    <row r="211" spans="1:20" ht="15">
      <c r="A211" s="99" t="s">
        <v>93</v>
      </c>
      <c r="B211" s="99" t="s">
        <v>48</v>
      </c>
      <c r="C211" s="99">
        <v>2</v>
      </c>
      <c r="D211" s="101" t="s">
        <v>152</v>
      </c>
      <c r="E211" s="90" t="s">
        <v>350</v>
      </c>
      <c r="F211" s="88">
        <v>676</v>
      </c>
      <c r="G211" s="89">
        <v>40407</v>
      </c>
      <c r="H211" s="90" t="s">
        <v>392</v>
      </c>
      <c r="I211" s="64">
        <v>370</v>
      </c>
      <c r="J211" s="91" t="s">
        <v>391</v>
      </c>
      <c r="K211" s="42"/>
      <c r="L211" s="42" t="s">
        <v>1862</v>
      </c>
      <c r="M211" s="92">
        <v>0.1</v>
      </c>
      <c r="N211" s="93">
        <v>12</v>
      </c>
      <c r="O211" s="93">
        <f>4+12+12+12+12+12+12</f>
        <v>76</v>
      </c>
      <c r="P211" s="93">
        <f t="shared" si="14"/>
        <v>3.0833333333333335</v>
      </c>
      <c r="Q211" s="93">
        <f t="shared" si="15"/>
        <v>37</v>
      </c>
      <c r="R211" s="93">
        <f t="shared" si="16"/>
        <v>234.33333333333334</v>
      </c>
      <c r="S211" s="93">
        <f t="shared" ref="S211:S274" si="21">+R211+Q211</f>
        <v>271.33333333333337</v>
      </c>
      <c r="T211" s="93">
        <f t="shared" ref="T211:T274" si="22">+I211-S211</f>
        <v>98.666666666666629</v>
      </c>
    </row>
    <row r="212" spans="1:20" ht="15">
      <c r="A212" s="99" t="s">
        <v>93</v>
      </c>
      <c r="B212" s="99">
        <v>1076</v>
      </c>
      <c r="C212" s="216">
        <v>1</v>
      </c>
      <c r="D212" s="42" t="s">
        <v>40</v>
      </c>
      <c r="E212" s="58"/>
      <c r="F212" s="58"/>
      <c r="G212" s="85"/>
      <c r="H212" s="58"/>
      <c r="I212" s="64"/>
      <c r="J212" s="208"/>
      <c r="K212" s="42"/>
      <c r="L212" s="42"/>
      <c r="M212" s="92">
        <v>0.1</v>
      </c>
      <c r="N212" s="93">
        <v>12</v>
      </c>
      <c r="O212" s="93"/>
      <c r="P212" s="93">
        <f t="shared" ref="P212:P275" si="23">+I212*M212/12</f>
        <v>0</v>
      </c>
      <c r="Q212" s="93">
        <f t="shared" ref="Q212:Q275" si="24">+P212*N212</f>
        <v>0</v>
      </c>
      <c r="R212" s="93">
        <f t="shared" ref="R212:R275" si="25">+P212*O212</f>
        <v>0</v>
      </c>
      <c r="S212" s="93">
        <f t="shared" si="21"/>
        <v>0</v>
      </c>
      <c r="T212" s="93">
        <f t="shared" si="22"/>
        <v>0</v>
      </c>
    </row>
    <row r="213" spans="1:20" ht="15">
      <c r="A213" s="99" t="s">
        <v>93</v>
      </c>
      <c r="B213" s="99">
        <v>1078</v>
      </c>
      <c r="C213" s="99">
        <v>1</v>
      </c>
      <c r="D213" s="101" t="s">
        <v>256</v>
      </c>
      <c r="E213" s="90"/>
      <c r="F213" s="88">
        <v>451</v>
      </c>
      <c r="G213" s="89">
        <v>41206</v>
      </c>
      <c r="H213" s="90" t="s">
        <v>393</v>
      </c>
      <c r="I213" s="64">
        <v>179.13</v>
      </c>
      <c r="J213" s="91" t="s">
        <v>352</v>
      </c>
      <c r="K213" s="42"/>
      <c r="L213" s="42" t="s">
        <v>1862</v>
      </c>
      <c r="M213" s="92">
        <v>0.1</v>
      </c>
      <c r="N213" s="93">
        <v>12</v>
      </c>
      <c r="O213" s="93">
        <f>2+12+12+12+12</f>
        <v>50</v>
      </c>
      <c r="P213" s="93">
        <f t="shared" si="23"/>
        <v>1.49275</v>
      </c>
      <c r="Q213" s="93">
        <f t="shared" si="24"/>
        <v>17.913</v>
      </c>
      <c r="R213" s="93">
        <f t="shared" si="25"/>
        <v>74.637500000000003</v>
      </c>
      <c r="S213" s="93">
        <f t="shared" si="21"/>
        <v>92.5505</v>
      </c>
      <c r="T213" s="93">
        <f t="shared" si="22"/>
        <v>86.579499999999996</v>
      </c>
    </row>
    <row r="214" spans="1:20" ht="15">
      <c r="A214" s="99" t="s">
        <v>93</v>
      </c>
      <c r="B214" s="99">
        <v>1084</v>
      </c>
      <c r="C214" s="99">
        <v>1</v>
      </c>
      <c r="D214" s="101" t="s">
        <v>17</v>
      </c>
      <c r="E214" s="58"/>
      <c r="F214" s="58"/>
      <c r="G214" s="85"/>
      <c r="H214" s="58"/>
      <c r="I214" s="64"/>
      <c r="J214" s="208"/>
      <c r="K214" s="42"/>
      <c r="L214" s="42"/>
      <c r="M214" s="92">
        <v>0.1</v>
      </c>
      <c r="N214" s="93">
        <v>12</v>
      </c>
      <c r="O214" s="93"/>
      <c r="P214" s="93">
        <f t="shared" si="23"/>
        <v>0</v>
      </c>
      <c r="Q214" s="93">
        <f t="shared" si="24"/>
        <v>0</v>
      </c>
      <c r="R214" s="93">
        <f t="shared" si="25"/>
        <v>0</v>
      </c>
      <c r="S214" s="93">
        <f t="shared" si="21"/>
        <v>0</v>
      </c>
      <c r="T214" s="93">
        <f t="shared" si="22"/>
        <v>0</v>
      </c>
    </row>
    <row r="215" spans="1:20" ht="15">
      <c r="A215" s="99" t="s">
        <v>93</v>
      </c>
      <c r="B215" s="99">
        <v>1085</v>
      </c>
      <c r="C215" s="99">
        <v>1</v>
      </c>
      <c r="D215" s="101" t="s">
        <v>18</v>
      </c>
      <c r="E215" s="90"/>
      <c r="F215" s="88">
        <v>1144</v>
      </c>
      <c r="G215" s="89">
        <v>40715</v>
      </c>
      <c r="H215" s="90" t="s">
        <v>395</v>
      </c>
      <c r="I215" s="64">
        <v>305.92</v>
      </c>
      <c r="J215" s="91" t="s">
        <v>394</v>
      </c>
      <c r="K215" s="42"/>
      <c r="L215" s="42" t="s">
        <v>1862</v>
      </c>
      <c r="M215" s="92">
        <v>0.1</v>
      </c>
      <c r="N215" s="93">
        <v>12</v>
      </c>
      <c r="O215" s="93">
        <f>6+12+12+12+12+12</f>
        <v>66</v>
      </c>
      <c r="P215" s="93">
        <f t="shared" si="23"/>
        <v>2.5493333333333337</v>
      </c>
      <c r="Q215" s="93">
        <f t="shared" si="24"/>
        <v>30.592000000000006</v>
      </c>
      <c r="R215" s="93">
        <f t="shared" si="25"/>
        <v>168.25600000000003</v>
      </c>
      <c r="S215" s="93">
        <f t="shared" si="21"/>
        <v>198.84800000000004</v>
      </c>
      <c r="T215" s="93">
        <f t="shared" si="22"/>
        <v>107.07199999999997</v>
      </c>
    </row>
    <row r="216" spans="1:20" ht="15">
      <c r="A216" s="99" t="s">
        <v>93</v>
      </c>
      <c r="B216" s="99">
        <v>1086</v>
      </c>
      <c r="C216" s="99">
        <v>1</v>
      </c>
      <c r="D216" s="101" t="s">
        <v>19</v>
      </c>
      <c r="E216" s="58"/>
      <c r="F216" s="58"/>
      <c r="G216" s="85"/>
      <c r="H216" s="58"/>
      <c r="I216" s="64"/>
      <c r="J216" s="208"/>
      <c r="K216" s="42"/>
      <c r="L216" s="42"/>
      <c r="M216" s="42"/>
      <c r="N216" s="93">
        <v>12</v>
      </c>
      <c r="O216" s="93"/>
      <c r="P216" s="93">
        <f t="shared" si="23"/>
        <v>0</v>
      </c>
      <c r="Q216" s="93">
        <f t="shared" si="24"/>
        <v>0</v>
      </c>
      <c r="R216" s="93">
        <f t="shared" si="25"/>
        <v>0</v>
      </c>
      <c r="S216" s="93">
        <f t="shared" si="21"/>
        <v>0</v>
      </c>
      <c r="T216" s="93">
        <f t="shared" si="22"/>
        <v>0</v>
      </c>
    </row>
    <row r="217" spans="1:20" ht="15">
      <c r="A217" s="99" t="s">
        <v>93</v>
      </c>
      <c r="B217" s="99">
        <v>1088</v>
      </c>
      <c r="C217" s="99">
        <v>1</v>
      </c>
      <c r="D217" s="101" t="s">
        <v>160</v>
      </c>
      <c r="E217" s="58"/>
      <c r="F217" s="58"/>
      <c r="G217" s="85"/>
      <c r="H217" s="58"/>
      <c r="I217" s="64"/>
      <c r="J217" s="208"/>
      <c r="K217" s="42"/>
      <c r="L217" s="42"/>
      <c r="M217" s="42"/>
      <c r="N217" s="93">
        <v>12</v>
      </c>
      <c r="O217" s="93"/>
      <c r="P217" s="93">
        <f t="shared" si="23"/>
        <v>0</v>
      </c>
      <c r="Q217" s="93">
        <f t="shared" si="24"/>
        <v>0</v>
      </c>
      <c r="R217" s="93">
        <f t="shared" si="25"/>
        <v>0</v>
      </c>
      <c r="S217" s="93">
        <f t="shared" si="21"/>
        <v>0</v>
      </c>
      <c r="T217" s="93">
        <f t="shared" si="22"/>
        <v>0</v>
      </c>
    </row>
    <row r="218" spans="1:20" ht="15">
      <c r="A218" s="99" t="s">
        <v>93</v>
      </c>
      <c r="B218" s="99">
        <v>1089</v>
      </c>
      <c r="C218" s="99">
        <v>1</v>
      </c>
      <c r="D218" s="101" t="s">
        <v>21</v>
      </c>
      <c r="E218" s="58"/>
      <c r="F218" s="58"/>
      <c r="G218" s="85"/>
      <c r="H218" s="58"/>
      <c r="I218" s="64"/>
      <c r="J218" s="208"/>
      <c r="K218" s="42"/>
      <c r="L218" s="42"/>
      <c r="M218" s="42"/>
      <c r="N218" s="93">
        <v>12</v>
      </c>
      <c r="O218" s="93"/>
      <c r="P218" s="93">
        <f t="shared" si="23"/>
        <v>0</v>
      </c>
      <c r="Q218" s="93">
        <f t="shared" si="24"/>
        <v>0</v>
      </c>
      <c r="R218" s="93">
        <f t="shared" si="25"/>
        <v>0</v>
      </c>
      <c r="S218" s="93">
        <f t="shared" si="21"/>
        <v>0</v>
      </c>
      <c r="T218" s="93">
        <f t="shared" si="22"/>
        <v>0</v>
      </c>
    </row>
    <row r="219" spans="1:20" ht="15">
      <c r="A219" s="99" t="s">
        <v>93</v>
      </c>
      <c r="B219" s="99">
        <v>1090</v>
      </c>
      <c r="C219" s="99">
        <v>1</v>
      </c>
      <c r="D219" s="101" t="s">
        <v>22</v>
      </c>
      <c r="E219" s="58"/>
      <c r="F219" s="58"/>
      <c r="G219" s="85"/>
      <c r="H219" s="58"/>
      <c r="I219" s="64"/>
      <c r="J219" s="208"/>
      <c r="K219" s="42"/>
      <c r="L219" s="42"/>
      <c r="M219" s="42"/>
      <c r="N219" s="93">
        <v>12</v>
      </c>
      <c r="O219" s="93"/>
      <c r="P219" s="93">
        <f t="shared" si="23"/>
        <v>0</v>
      </c>
      <c r="Q219" s="93">
        <f t="shared" si="24"/>
        <v>0</v>
      </c>
      <c r="R219" s="93">
        <f t="shared" si="25"/>
        <v>0</v>
      </c>
      <c r="S219" s="93">
        <f t="shared" si="21"/>
        <v>0</v>
      </c>
      <c r="T219" s="93">
        <f t="shared" si="22"/>
        <v>0</v>
      </c>
    </row>
    <row r="220" spans="1:20" ht="15">
      <c r="A220" s="99" t="s">
        <v>93</v>
      </c>
      <c r="B220" s="99">
        <v>1092</v>
      </c>
      <c r="C220" s="216">
        <v>1</v>
      </c>
      <c r="D220" s="42" t="s">
        <v>26</v>
      </c>
      <c r="E220" s="58"/>
      <c r="F220" s="58"/>
      <c r="G220" s="85"/>
      <c r="H220" s="58"/>
      <c r="I220" s="64"/>
      <c r="J220" s="208"/>
      <c r="K220" s="42"/>
      <c r="L220" s="42"/>
      <c r="M220" s="42"/>
      <c r="N220" s="93">
        <v>12</v>
      </c>
      <c r="O220" s="93"/>
      <c r="P220" s="93">
        <f t="shared" si="23"/>
        <v>0</v>
      </c>
      <c r="Q220" s="93">
        <f t="shared" si="24"/>
        <v>0</v>
      </c>
      <c r="R220" s="93">
        <f t="shared" si="25"/>
        <v>0</v>
      </c>
      <c r="S220" s="93">
        <f t="shared" si="21"/>
        <v>0</v>
      </c>
      <c r="T220" s="93">
        <f t="shared" si="22"/>
        <v>0</v>
      </c>
    </row>
    <row r="221" spans="1:20" ht="15">
      <c r="A221" s="99" t="s">
        <v>93</v>
      </c>
      <c r="B221" s="99">
        <v>1096</v>
      </c>
      <c r="C221" s="99">
        <v>1</v>
      </c>
      <c r="D221" s="101" t="s">
        <v>185</v>
      </c>
      <c r="E221" s="58"/>
      <c r="F221" s="58"/>
      <c r="G221" s="85"/>
      <c r="H221" s="58"/>
      <c r="I221" s="64"/>
      <c r="J221" s="208"/>
      <c r="K221" s="42"/>
      <c r="L221" s="42"/>
      <c r="M221" s="42"/>
      <c r="N221" s="93">
        <v>12</v>
      </c>
      <c r="O221" s="93"/>
      <c r="P221" s="93">
        <f t="shared" si="23"/>
        <v>0</v>
      </c>
      <c r="Q221" s="93">
        <f t="shared" si="24"/>
        <v>0</v>
      </c>
      <c r="R221" s="93">
        <f t="shared" si="25"/>
        <v>0</v>
      </c>
      <c r="S221" s="93">
        <f t="shared" si="21"/>
        <v>0</v>
      </c>
      <c r="T221" s="93">
        <f t="shared" si="22"/>
        <v>0</v>
      </c>
    </row>
    <row r="222" spans="1:20" ht="15">
      <c r="A222" s="99" t="s">
        <v>93</v>
      </c>
      <c r="B222" s="99">
        <v>1098</v>
      </c>
      <c r="C222" s="99">
        <v>1</v>
      </c>
      <c r="D222" s="101" t="s">
        <v>16</v>
      </c>
      <c r="E222" s="58"/>
      <c r="F222" s="58"/>
      <c r="G222" s="85"/>
      <c r="H222" s="58"/>
      <c r="I222" s="64"/>
      <c r="J222" s="208"/>
      <c r="K222" s="42"/>
      <c r="L222" s="42"/>
      <c r="M222" s="42"/>
      <c r="N222" s="93">
        <v>12</v>
      </c>
      <c r="O222" s="93"/>
      <c r="P222" s="93">
        <f t="shared" si="23"/>
        <v>0</v>
      </c>
      <c r="Q222" s="93">
        <f t="shared" si="24"/>
        <v>0</v>
      </c>
      <c r="R222" s="93">
        <f t="shared" si="25"/>
        <v>0</v>
      </c>
      <c r="S222" s="93">
        <f t="shared" si="21"/>
        <v>0</v>
      </c>
      <c r="T222" s="93">
        <f t="shared" si="22"/>
        <v>0</v>
      </c>
    </row>
    <row r="223" spans="1:20" ht="15">
      <c r="A223" s="99" t="s">
        <v>93</v>
      </c>
      <c r="B223" s="99">
        <v>1100</v>
      </c>
      <c r="C223" s="99">
        <v>1</v>
      </c>
      <c r="D223" s="101" t="s">
        <v>23</v>
      </c>
      <c r="E223" s="58"/>
      <c r="F223" s="58"/>
      <c r="G223" s="85"/>
      <c r="H223" s="58"/>
      <c r="I223" s="64"/>
      <c r="J223" s="208"/>
      <c r="K223" s="42"/>
      <c r="L223" s="42"/>
      <c r="M223" s="42"/>
      <c r="N223" s="93">
        <v>12</v>
      </c>
      <c r="O223" s="93"/>
      <c r="P223" s="93">
        <f t="shared" si="23"/>
        <v>0</v>
      </c>
      <c r="Q223" s="93">
        <f t="shared" si="24"/>
        <v>0</v>
      </c>
      <c r="R223" s="93">
        <f t="shared" si="25"/>
        <v>0</v>
      </c>
      <c r="S223" s="93">
        <f t="shared" si="21"/>
        <v>0</v>
      </c>
      <c r="T223" s="93">
        <f t="shared" si="22"/>
        <v>0</v>
      </c>
    </row>
    <row r="224" spans="1:20" ht="15">
      <c r="A224" s="99" t="s">
        <v>93</v>
      </c>
      <c r="B224" s="99">
        <v>1101</v>
      </c>
      <c r="C224" s="99">
        <v>1</v>
      </c>
      <c r="D224" s="101" t="s">
        <v>24</v>
      </c>
      <c r="E224" s="90" t="s">
        <v>398</v>
      </c>
      <c r="F224" s="88">
        <v>1030</v>
      </c>
      <c r="G224" s="89">
        <v>40624</v>
      </c>
      <c r="H224" s="90" t="s">
        <v>397</v>
      </c>
      <c r="I224" s="64">
        <v>329</v>
      </c>
      <c r="J224" s="91" t="s">
        <v>396</v>
      </c>
      <c r="K224" s="42"/>
      <c r="L224" s="42" t="s">
        <v>1866</v>
      </c>
      <c r="M224" s="92">
        <v>0.33329999999999999</v>
      </c>
      <c r="N224" s="93">
        <v>0</v>
      </c>
      <c r="O224" s="93">
        <v>36</v>
      </c>
      <c r="P224" s="93">
        <f t="shared" si="23"/>
        <v>9.1379749999999991</v>
      </c>
      <c r="Q224" s="93">
        <f t="shared" si="24"/>
        <v>0</v>
      </c>
      <c r="R224" s="93">
        <f t="shared" si="25"/>
        <v>328.96709999999996</v>
      </c>
      <c r="S224" s="93">
        <f t="shared" si="21"/>
        <v>328.96709999999996</v>
      </c>
      <c r="T224" s="93">
        <f t="shared" si="22"/>
        <v>3.2900000000040563E-2</v>
      </c>
    </row>
    <row r="225" spans="1:20" ht="15">
      <c r="A225" s="99" t="s">
        <v>93</v>
      </c>
      <c r="B225" s="99">
        <v>1102</v>
      </c>
      <c r="C225" s="99">
        <v>1</v>
      </c>
      <c r="D225" s="101" t="s">
        <v>94</v>
      </c>
      <c r="E225" s="58"/>
      <c r="F225" s="58"/>
      <c r="G225" s="85"/>
      <c r="H225" s="58"/>
      <c r="I225" s="64"/>
      <c r="J225" s="208"/>
      <c r="K225" s="42"/>
      <c r="L225" s="42"/>
      <c r="M225" s="42"/>
      <c r="N225" s="93">
        <v>12</v>
      </c>
      <c r="O225" s="93"/>
      <c r="P225" s="93">
        <f t="shared" si="23"/>
        <v>0</v>
      </c>
      <c r="Q225" s="93">
        <f t="shared" si="24"/>
        <v>0</v>
      </c>
      <c r="R225" s="93">
        <f t="shared" si="25"/>
        <v>0</v>
      </c>
      <c r="S225" s="93">
        <f t="shared" si="21"/>
        <v>0</v>
      </c>
      <c r="T225" s="93">
        <f t="shared" si="22"/>
        <v>0</v>
      </c>
    </row>
    <row r="226" spans="1:20" ht="15">
      <c r="A226" s="99" t="s">
        <v>93</v>
      </c>
      <c r="B226" s="99">
        <v>1103</v>
      </c>
      <c r="C226" s="99">
        <v>1</v>
      </c>
      <c r="D226" s="101" t="s">
        <v>323</v>
      </c>
      <c r="E226" s="58"/>
      <c r="F226" s="58"/>
      <c r="G226" s="85"/>
      <c r="H226" s="58"/>
      <c r="I226" s="64"/>
      <c r="J226" s="208"/>
      <c r="K226" s="42"/>
      <c r="L226" s="42"/>
      <c r="M226" s="42"/>
      <c r="N226" s="93">
        <v>12</v>
      </c>
      <c r="O226" s="93"/>
      <c r="P226" s="93">
        <f t="shared" si="23"/>
        <v>0</v>
      </c>
      <c r="Q226" s="93">
        <f t="shared" si="24"/>
        <v>0</v>
      </c>
      <c r="R226" s="93">
        <f t="shared" si="25"/>
        <v>0</v>
      </c>
      <c r="S226" s="93">
        <f t="shared" si="21"/>
        <v>0</v>
      </c>
      <c r="T226" s="93">
        <f t="shared" si="22"/>
        <v>0</v>
      </c>
    </row>
    <row r="227" spans="1:20" ht="15">
      <c r="A227" s="99" t="s">
        <v>93</v>
      </c>
      <c r="B227" s="99">
        <v>1104</v>
      </c>
      <c r="C227" s="99">
        <v>1</v>
      </c>
      <c r="D227" s="101" t="s">
        <v>323</v>
      </c>
      <c r="E227" s="58"/>
      <c r="F227" s="58"/>
      <c r="G227" s="85"/>
      <c r="H227" s="58"/>
      <c r="I227" s="64"/>
      <c r="J227" s="208"/>
      <c r="K227" s="42"/>
      <c r="L227" s="42"/>
      <c r="M227" s="42"/>
      <c r="N227" s="93">
        <v>12</v>
      </c>
      <c r="O227" s="93"/>
      <c r="P227" s="93">
        <f t="shared" si="23"/>
        <v>0</v>
      </c>
      <c r="Q227" s="93">
        <f t="shared" si="24"/>
        <v>0</v>
      </c>
      <c r="R227" s="93">
        <f t="shared" si="25"/>
        <v>0</v>
      </c>
      <c r="S227" s="93">
        <f t="shared" si="21"/>
        <v>0</v>
      </c>
      <c r="T227" s="93">
        <f t="shared" si="22"/>
        <v>0</v>
      </c>
    </row>
    <row r="228" spans="1:20" ht="15">
      <c r="A228" s="99" t="s">
        <v>93</v>
      </c>
      <c r="B228" s="99" t="s">
        <v>49</v>
      </c>
      <c r="C228" s="99">
        <v>3</v>
      </c>
      <c r="D228" s="101" t="s">
        <v>25</v>
      </c>
      <c r="E228" s="58"/>
      <c r="F228" s="58"/>
      <c r="G228" s="85"/>
      <c r="H228" s="58"/>
      <c r="I228" s="64"/>
      <c r="J228" s="208"/>
      <c r="K228" s="42"/>
      <c r="L228" s="42"/>
      <c r="M228" s="42"/>
      <c r="N228" s="93">
        <v>12</v>
      </c>
      <c r="O228" s="93"/>
      <c r="P228" s="93">
        <f t="shared" si="23"/>
        <v>0</v>
      </c>
      <c r="Q228" s="93">
        <f t="shared" si="24"/>
        <v>0</v>
      </c>
      <c r="R228" s="93">
        <f t="shared" si="25"/>
        <v>0</v>
      </c>
      <c r="S228" s="93">
        <f t="shared" si="21"/>
        <v>0</v>
      </c>
      <c r="T228" s="93">
        <f t="shared" si="22"/>
        <v>0</v>
      </c>
    </row>
    <row r="229" spans="1:20" ht="15">
      <c r="A229" s="99" t="s">
        <v>93</v>
      </c>
      <c r="B229" s="99">
        <v>1108</v>
      </c>
      <c r="C229" s="99">
        <v>1</v>
      </c>
      <c r="D229" s="101" t="s">
        <v>148</v>
      </c>
      <c r="E229" s="58"/>
      <c r="F229" s="58"/>
      <c r="G229" s="85"/>
      <c r="H229" s="58"/>
      <c r="I229" s="64"/>
      <c r="J229" s="208"/>
      <c r="K229" s="42"/>
      <c r="L229" s="42"/>
      <c r="M229" s="42"/>
      <c r="N229" s="93">
        <v>12</v>
      </c>
      <c r="O229" s="93"/>
      <c r="P229" s="93">
        <f t="shared" si="23"/>
        <v>0</v>
      </c>
      <c r="Q229" s="93">
        <f t="shared" si="24"/>
        <v>0</v>
      </c>
      <c r="R229" s="93">
        <f t="shared" si="25"/>
        <v>0</v>
      </c>
      <c r="S229" s="93">
        <f t="shared" si="21"/>
        <v>0</v>
      </c>
      <c r="T229" s="93">
        <f t="shared" si="22"/>
        <v>0</v>
      </c>
    </row>
    <row r="230" spans="1:20" ht="15">
      <c r="A230" s="99" t="s">
        <v>93</v>
      </c>
      <c r="B230" s="99">
        <v>1110</v>
      </c>
      <c r="C230" s="99">
        <v>1</v>
      </c>
      <c r="D230" s="101" t="s">
        <v>95</v>
      </c>
      <c r="E230" s="58"/>
      <c r="F230" s="58"/>
      <c r="G230" s="85"/>
      <c r="H230" s="58"/>
      <c r="I230" s="64"/>
      <c r="J230" s="208"/>
      <c r="K230" s="42"/>
      <c r="L230" s="42"/>
      <c r="M230" s="42"/>
      <c r="N230" s="93">
        <v>12</v>
      </c>
      <c r="O230" s="93"/>
      <c r="P230" s="93">
        <f t="shared" si="23"/>
        <v>0</v>
      </c>
      <c r="Q230" s="93">
        <f t="shared" si="24"/>
        <v>0</v>
      </c>
      <c r="R230" s="93">
        <f t="shared" si="25"/>
        <v>0</v>
      </c>
      <c r="S230" s="93">
        <f t="shared" si="21"/>
        <v>0</v>
      </c>
      <c r="T230" s="93">
        <f t="shared" si="22"/>
        <v>0</v>
      </c>
    </row>
    <row r="231" spans="1:20" ht="15">
      <c r="A231" s="99" t="s">
        <v>93</v>
      </c>
      <c r="B231" s="99">
        <v>1111</v>
      </c>
      <c r="C231" s="99">
        <v>1</v>
      </c>
      <c r="D231" s="101" t="s">
        <v>94</v>
      </c>
      <c r="E231" s="58"/>
      <c r="F231" s="58"/>
      <c r="G231" s="85"/>
      <c r="H231" s="58"/>
      <c r="I231" s="64"/>
      <c r="J231" s="208"/>
      <c r="K231" s="42"/>
      <c r="L231" s="42"/>
      <c r="M231" s="42"/>
      <c r="N231" s="93">
        <v>12</v>
      </c>
      <c r="O231" s="93"/>
      <c r="P231" s="93">
        <f t="shared" si="23"/>
        <v>0</v>
      </c>
      <c r="Q231" s="93">
        <f t="shared" si="24"/>
        <v>0</v>
      </c>
      <c r="R231" s="93">
        <f t="shared" si="25"/>
        <v>0</v>
      </c>
      <c r="S231" s="93">
        <f t="shared" si="21"/>
        <v>0</v>
      </c>
      <c r="T231" s="93">
        <f t="shared" si="22"/>
        <v>0</v>
      </c>
    </row>
    <row r="232" spans="1:20" ht="15">
      <c r="A232" s="99" t="s">
        <v>93</v>
      </c>
      <c r="B232" s="99">
        <v>1117</v>
      </c>
      <c r="C232" s="83">
        <v>1</v>
      </c>
      <c r="D232" s="84" t="s">
        <v>189</v>
      </c>
      <c r="E232" s="58"/>
      <c r="F232" s="58"/>
      <c r="G232" s="85"/>
      <c r="H232" s="58"/>
      <c r="I232" s="64"/>
      <c r="J232" s="208"/>
      <c r="K232" s="42"/>
      <c r="L232" s="42"/>
      <c r="M232" s="42"/>
      <c r="N232" s="93">
        <v>12</v>
      </c>
      <c r="O232" s="93"/>
      <c r="P232" s="93">
        <f t="shared" si="23"/>
        <v>0</v>
      </c>
      <c r="Q232" s="93">
        <f t="shared" si="24"/>
        <v>0</v>
      </c>
      <c r="R232" s="93">
        <f t="shared" si="25"/>
        <v>0</v>
      </c>
      <c r="S232" s="93">
        <f t="shared" si="21"/>
        <v>0</v>
      </c>
      <c r="T232" s="93">
        <f t="shared" si="22"/>
        <v>0</v>
      </c>
    </row>
    <row r="233" spans="1:20" ht="15">
      <c r="A233" s="99" t="s">
        <v>93</v>
      </c>
      <c r="B233" s="99">
        <v>1119</v>
      </c>
      <c r="C233" s="83">
        <v>1</v>
      </c>
      <c r="D233" s="84" t="s">
        <v>225</v>
      </c>
      <c r="E233" s="58"/>
      <c r="F233" s="58"/>
      <c r="G233" s="85"/>
      <c r="H233" s="58"/>
      <c r="I233" s="64"/>
      <c r="J233" s="208"/>
      <c r="K233" s="42"/>
      <c r="L233" s="42"/>
      <c r="M233" s="42"/>
      <c r="N233" s="93">
        <v>12</v>
      </c>
      <c r="O233" s="93"/>
      <c r="P233" s="93">
        <f t="shared" si="23"/>
        <v>0</v>
      </c>
      <c r="Q233" s="93">
        <f t="shared" si="24"/>
        <v>0</v>
      </c>
      <c r="R233" s="93">
        <f t="shared" si="25"/>
        <v>0</v>
      </c>
      <c r="S233" s="93">
        <f t="shared" si="21"/>
        <v>0</v>
      </c>
      <c r="T233" s="93">
        <f t="shared" si="22"/>
        <v>0</v>
      </c>
    </row>
    <row r="234" spans="1:20" ht="15">
      <c r="A234" s="99" t="s">
        <v>93</v>
      </c>
      <c r="B234" s="99">
        <v>1120</v>
      </c>
      <c r="C234" s="83">
        <v>1</v>
      </c>
      <c r="D234" s="84" t="s">
        <v>226</v>
      </c>
      <c r="E234" s="58"/>
      <c r="F234" s="58"/>
      <c r="G234" s="85"/>
      <c r="H234" s="58"/>
      <c r="I234" s="64"/>
      <c r="J234" s="208"/>
      <c r="K234" s="42"/>
      <c r="L234" s="42"/>
      <c r="M234" s="42"/>
      <c r="N234" s="93">
        <v>12</v>
      </c>
      <c r="O234" s="93"/>
      <c r="P234" s="93">
        <f t="shared" si="23"/>
        <v>0</v>
      </c>
      <c r="Q234" s="93">
        <f t="shared" si="24"/>
        <v>0</v>
      </c>
      <c r="R234" s="93">
        <f t="shared" si="25"/>
        <v>0</v>
      </c>
      <c r="S234" s="93">
        <f t="shared" si="21"/>
        <v>0</v>
      </c>
      <c r="T234" s="93">
        <f t="shared" si="22"/>
        <v>0</v>
      </c>
    </row>
    <row r="235" spans="1:20" ht="15">
      <c r="A235" s="99" t="s">
        <v>93</v>
      </c>
      <c r="B235" s="99">
        <v>1123</v>
      </c>
      <c r="C235" s="83">
        <v>1</v>
      </c>
      <c r="D235" s="84" t="s">
        <v>77</v>
      </c>
      <c r="E235" s="58"/>
      <c r="F235" s="58"/>
      <c r="G235" s="85"/>
      <c r="H235" s="58"/>
      <c r="I235" s="64"/>
      <c r="J235" s="208"/>
      <c r="K235" s="42"/>
      <c r="L235" s="42"/>
      <c r="M235" s="42"/>
      <c r="N235" s="93">
        <v>12</v>
      </c>
      <c r="O235" s="93"/>
      <c r="P235" s="93">
        <f t="shared" si="23"/>
        <v>0</v>
      </c>
      <c r="Q235" s="93">
        <f t="shared" si="24"/>
        <v>0</v>
      </c>
      <c r="R235" s="93">
        <f t="shared" si="25"/>
        <v>0</v>
      </c>
      <c r="S235" s="93">
        <f t="shared" si="21"/>
        <v>0</v>
      </c>
      <c r="T235" s="93">
        <f t="shared" si="22"/>
        <v>0</v>
      </c>
    </row>
    <row r="236" spans="1:20" ht="15">
      <c r="A236" s="99" t="s">
        <v>93</v>
      </c>
      <c r="B236" s="99">
        <v>1124</v>
      </c>
      <c r="C236" s="83">
        <v>1</v>
      </c>
      <c r="D236" s="84" t="s">
        <v>73</v>
      </c>
      <c r="E236" s="58"/>
      <c r="F236" s="58"/>
      <c r="G236" s="85"/>
      <c r="H236" s="58"/>
      <c r="I236" s="64"/>
      <c r="J236" s="208"/>
      <c r="K236" s="42"/>
      <c r="L236" s="42"/>
      <c r="M236" s="42"/>
      <c r="N236" s="93">
        <v>12</v>
      </c>
      <c r="O236" s="93"/>
      <c r="P236" s="93">
        <f t="shared" si="23"/>
        <v>0</v>
      </c>
      <c r="Q236" s="93">
        <f t="shared" si="24"/>
        <v>0</v>
      </c>
      <c r="R236" s="93">
        <f t="shared" si="25"/>
        <v>0</v>
      </c>
      <c r="S236" s="93">
        <f t="shared" si="21"/>
        <v>0</v>
      </c>
      <c r="T236" s="93">
        <f t="shared" si="22"/>
        <v>0</v>
      </c>
    </row>
    <row r="237" spans="1:20" ht="15">
      <c r="A237" s="99" t="s">
        <v>93</v>
      </c>
      <c r="B237" s="99">
        <v>1129</v>
      </c>
      <c r="C237" s="83">
        <v>1</v>
      </c>
      <c r="D237" s="84" t="s">
        <v>95</v>
      </c>
      <c r="E237" s="58"/>
      <c r="F237" s="58"/>
      <c r="G237" s="85"/>
      <c r="H237" s="58"/>
      <c r="I237" s="64"/>
      <c r="J237" s="208"/>
      <c r="K237" s="42"/>
      <c r="L237" s="42"/>
      <c r="M237" s="42"/>
      <c r="N237" s="93">
        <v>12</v>
      </c>
      <c r="O237" s="93"/>
      <c r="P237" s="93">
        <f t="shared" si="23"/>
        <v>0</v>
      </c>
      <c r="Q237" s="93">
        <f t="shared" si="24"/>
        <v>0</v>
      </c>
      <c r="R237" s="93">
        <f t="shared" si="25"/>
        <v>0</v>
      </c>
      <c r="S237" s="93">
        <f t="shared" si="21"/>
        <v>0</v>
      </c>
      <c r="T237" s="93">
        <f t="shared" si="22"/>
        <v>0</v>
      </c>
    </row>
    <row r="238" spans="1:20" ht="15">
      <c r="A238" s="99" t="s">
        <v>93</v>
      </c>
      <c r="B238" s="99">
        <v>1130</v>
      </c>
      <c r="C238" s="83">
        <v>1</v>
      </c>
      <c r="D238" s="84" t="s">
        <v>78</v>
      </c>
      <c r="E238" s="58"/>
      <c r="F238" s="58"/>
      <c r="G238" s="85"/>
      <c r="H238" s="58"/>
      <c r="I238" s="64"/>
      <c r="J238" s="208"/>
      <c r="K238" s="42"/>
      <c r="L238" s="42"/>
      <c r="M238" s="42"/>
      <c r="N238" s="93">
        <v>12</v>
      </c>
      <c r="O238" s="93"/>
      <c r="P238" s="93">
        <f t="shared" si="23"/>
        <v>0</v>
      </c>
      <c r="Q238" s="93">
        <f t="shared" si="24"/>
        <v>0</v>
      </c>
      <c r="R238" s="93">
        <f t="shared" si="25"/>
        <v>0</v>
      </c>
      <c r="S238" s="93">
        <f t="shared" si="21"/>
        <v>0</v>
      </c>
      <c r="T238" s="93">
        <f t="shared" si="22"/>
        <v>0</v>
      </c>
    </row>
    <row r="239" spans="1:20" ht="15">
      <c r="A239" s="99" t="s">
        <v>93</v>
      </c>
      <c r="B239" s="99">
        <v>1131</v>
      </c>
      <c r="C239" s="83">
        <v>1</v>
      </c>
      <c r="D239" s="84" t="s">
        <v>159</v>
      </c>
      <c r="E239" s="58"/>
      <c r="F239" s="58"/>
      <c r="G239" s="85"/>
      <c r="H239" s="58"/>
      <c r="I239" s="64"/>
      <c r="J239" s="208"/>
      <c r="K239" s="42"/>
      <c r="L239" s="42"/>
      <c r="M239" s="42"/>
      <c r="N239" s="93">
        <v>12</v>
      </c>
      <c r="O239" s="93"/>
      <c r="P239" s="93">
        <f t="shared" si="23"/>
        <v>0</v>
      </c>
      <c r="Q239" s="93">
        <f t="shared" si="24"/>
        <v>0</v>
      </c>
      <c r="R239" s="93">
        <f t="shared" si="25"/>
        <v>0</v>
      </c>
      <c r="S239" s="93">
        <f t="shared" si="21"/>
        <v>0</v>
      </c>
      <c r="T239" s="93">
        <f t="shared" si="22"/>
        <v>0</v>
      </c>
    </row>
    <row r="240" spans="1:20" ht="15">
      <c r="A240" s="99" t="s">
        <v>93</v>
      </c>
      <c r="B240" s="99" t="s">
        <v>50</v>
      </c>
      <c r="C240" s="83">
        <v>2</v>
      </c>
      <c r="D240" s="84" t="s">
        <v>73</v>
      </c>
      <c r="E240" s="58"/>
      <c r="F240" s="58"/>
      <c r="G240" s="85"/>
      <c r="H240" s="58"/>
      <c r="I240" s="64"/>
      <c r="J240" s="208"/>
      <c r="K240" s="42"/>
      <c r="L240" s="42"/>
      <c r="M240" s="42"/>
      <c r="N240" s="93">
        <v>12</v>
      </c>
      <c r="O240" s="93"/>
      <c r="P240" s="93">
        <f t="shared" si="23"/>
        <v>0</v>
      </c>
      <c r="Q240" s="93">
        <f t="shared" si="24"/>
        <v>0</v>
      </c>
      <c r="R240" s="93">
        <f t="shared" si="25"/>
        <v>0</v>
      </c>
      <c r="S240" s="93">
        <f t="shared" si="21"/>
        <v>0</v>
      </c>
      <c r="T240" s="93">
        <f t="shared" si="22"/>
        <v>0</v>
      </c>
    </row>
    <row r="241" spans="1:20" ht="15">
      <c r="A241" s="99" t="s">
        <v>93</v>
      </c>
      <c r="B241" s="99">
        <v>1134</v>
      </c>
      <c r="C241" s="83">
        <v>1</v>
      </c>
      <c r="D241" s="84" t="s">
        <v>94</v>
      </c>
      <c r="E241" s="58"/>
      <c r="F241" s="58"/>
      <c r="G241" s="85"/>
      <c r="H241" s="58"/>
      <c r="I241" s="64"/>
      <c r="J241" s="208"/>
      <c r="K241" s="42"/>
      <c r="L241" s="42"/>
      <c r="M241" s="42"/>
      <c r="N241" s="93">
        <v>12</v>
      </c>
      <c r="O241" s="93"/>
      <c r="P241" s="93">
        <f t="shared" si="23"/>
        <v>0</v>
      </c>
      <c r="Q241" s="93">
        <f t="shared" si="24"/>
        <v>0</v>
      </c>
      <c r="R241" s="93">
        <f t="shared" si="25"/>
        <v>0</v>
      </c>
      <c r="S241" s="93">
        <f t="shared" si="21"/>
        <v>0</v>
      </c>
      <c r="T241" s="93">
        <f t="shared" si="22"/>
        <v>0</v>
      </c>
    </row>
    <row r="242" spans="1:20" ht="15">
      <c r="A242" s="99" t="s">
        <v>93</v>
      </c>
      <c r="B242" s="99">
        <v>1138</v>
      </c>
      <c r="C242" s="83">
        <v>1</v>
      </c>
      <c r="D242" s="84" t="s">
        <v>97</v>
      </c>
      <c r="E242" s="58"/>
      <c r="F242" s="58"/>
      <c r="G242" s="85"/>
      <c r="H242" s="58"/>
      <c r="I242" s="64"/>
      <c r="J242" s="208"/>
      <c r="K242" s="42"/>
      <c r="L242" s="42"/>
      <c r="M242" s="42"/>
      <c r="N242" s="93">
        <v>12</v>
      </c>
      <c r="O242" s="93"/>
      <c r="P242" s="93">
        <f t="shared" si="23"/>
        <v>0</v>
      </c>
      <c r="Q242" s="93">
        <f t="shared" si="24"/>
        <v>0</v>
      </c>
      <c r="R242" s="93">
        <f t="shared" si="25"/>
        <v>0</v>
      </c>
      <c r="S242" s="93">
        <f t="shared" si="21"/>
        <v>0</v>
      </c>
      <c r="T242" s="93">
        <f t="shared" si="22"/>
        <v>0</v>
      </c>
    </row>
    <row r="243" spans="1:20" ht="15">
      <c r="A243" s="99" t="s">
        <v>93</v>
      </c>
      <c r="B243" s="99">
        <v>1139</v>
      </c>
      <c r="C243" s="83">
        <v>1</v>
      </c>
      <c r="D243" s="84" t="s">
        <v>108</v>
      </c>
      <c r="E243" s="58"/>
      <c r="F243" s="58"/>
      <c r="G243" s="85"/>
      <c r="H243" s="58"/>
      <c r="I243" s="64"/>
      <c r="J243" s="208"/>
      <c r="K243" s="42"/>
      <c r="L243" s="42"/>
      <c r="M243" s="42"/>
      <c r="N243" s="93">
        <v>12</v>
      </c>
      <c r="O243" s="93"/>
      <c r="P243" s="93">
        <f t="shared" si="23"/>
        <v>0</v>
      </c>
      <c r="Q243" s="93">
        <f t="shared" si="24"/>
        <v>0</v>
      </c>
      <c r="R243" s="93">
        <f t="shared" si="25"/>
        <v>0</v>
      </c>
      <c r="S243" s="93">
        <f t="shared" si="21"/>
        <v>0</v>
      </c>
      <c r="T243" s="93">
        <f t="shared" si="22"/>
        <v>0</v>
      </c>
    </row>
    <row r="244" spans="1:20" ht="15">
      <c r="A244" s="99" t="s">
        <v>93</v>
      </c>
      <c r="B244" s="99">
        <v>1140</v>
      </c>
      <c r="C244" s="83">
        <v>1</v>
      </c>
      <c r="D244" s="84" t="s">
        <v>159</v>
      </c>
      <c r="E244" s="58"/>
      <c r="F244" s="58"/>
      <c r="G244" s="85"/>
      <c r="H244" s="58"/>
      <c r="I244" s="64"/>
      <c r="J244" s="208"/>
      <c r="K244" s="42"/>
      <c r="L244" s="42"/>
      <c r="M244" s="42"/>
      <c r="N244" s="93">
        <v>12</v>
      </c>
      <c r="O244" s="93"/>
      <c r="P244" s="93">
        <f t="shared" si="23"/>
        <v>0</v>
      </c>
      <c r="Q244" s="93">
        <f t="shared" si="24"/>
        <v>0</v>
      </c>
      <c r="R244" s="93">
        <f t="shared" si="25"/>
        <v>0</v>
      </c>
      <c r="S244" s="93">
        <f t="shared" si="21"/>
        <v>0</v>
      </c>
      <c r="T244" s="93">
        <f t="shared" si="22"/>
        <v>0</v>
      </c>
    </row>
    <row r="245" spans="1:20" ht="15">
      <c r="A245" s="99" t="s">
        <v>93</v>
      </c>
      <c r="B245" s="99">
        <v>1144</v>
      </c>
      <c r="C245" s="55">
        <v>1</v>
      </c>
      <c r="D245" s="49" t="s">
        <v>12</v>
      </c>
      <c r="E245" s="58"/>
      <c r="F245" s="58"/>
      <c r="G245" s="85"/>
      <c r="H245" s="58"/>
      <c r="I245" s="64"/>
      <c r="J245" s="208"/>
      <c r="K245" s="42"/>
      <c r="L245" s="42"/>
      <c r="M245" s="42"/>
      <c r="N245" s="93">
        <v>12</v>
      </c>
      <c r="O245" s="93"/>
      <c r="P245" s="93">
        <f t="shared" si="23"/>
        <v>0</v>
      </c>
      <c r="Q245" s="93">
        <f t="shared" si="24"/>
        <v>0</v>
      </c>
      <c r="R245" s="93">
        <f t="shared" si="25"/>
        <v>0</v>
      </c>
      <c r="S245" s="93">
        <f t="shared" si="21"/>
        <v>0</v>
      </c>
      <c r="T245" s="93">
        <f t="shared" si="22"/>
        <v>0</v>
      </c>
    </row>
    <row r="246" spans="1:20" ht="15">
      <c r="A246" s="99" t="s">
        <v>93</v>
      </c>
      <c r="B246" s="99">
        <v>1145</v>
      </c>
      <c r="C246" s="83">
        <v>1</v>
      </c>
      <c r="D246" s="84" t="s">
        <v>73</v>
      </c>
      <c r="E246" s="58"/>
      <c r="F246" s="58"/>
      <c r="G246" s="85"/>
      <c r="H246" s="58"/>
      <c r="I246" s="64"/>
      <c r="J246" s="208"/>
      <c r="K246" s="42"/>
      <c r="L246" s="42"/>
      <c r="M246" s="42"/>
      <c r="N246" s="93">
        <v>12</v>
      </c>
      <c r="O246" s="93"/>
      <c r="P246" s="93">
        <f t="shared" si="23"/>
        <v>0</v>
      </c>
      <c r="Q246" s="93">
        <f t="shared" si="24"/>
        <v>0</v>
      </c>
      <c r="R246" s="93">
        <f t="shared" si="25"/>
        <v>0</v>
      </c>
      <c r="S246" s="93">
        <f t="shared" si="21"/>
        <v>0</v>
      </c>
      <c r="T246" s="93">
        <f t="shared" si="22"/>
        <v>0</v>
      </c>
    </row>
    <row r="247" spans="1:20" ht="15">
      <c r="A247" s="99" t="s">
        <v>93</v>
      </c>
      <c r="B247" s="99">
        <v>1149</v>
      </c>
      <c r="C247" s="83">
        <v>1</v>
      </c>
      <c r="D247" s="84" t="s">
        <v>94</v>
      </c>
      <c r="E247" s="58"/>
      <c r="F247" s="58"/>
      <c r="G247" s="85"/>
      <c r="H247" s="58"/>
      <c r="I247" s="64"/>
      <c r="J247" s="208"/>
      <c r="K247" s="42"/>
      <c r="L247" s="42"/>
      <c r="M247" s="42"/>
      <c r="N247" s="93">
        <v>12</v>
      </c>
      <c r="O247" s="93"/>
      <c r="P247" s="93">
        <f t="shared" si="23"/>
        <v>0</v>
      </c>
      <c r="Q247" s="93">
        <f t="shared" si="24"/>
        <v>0</v>
      </c>
      <c r="R247" s="93">
        <f t="shared" si="25"/>
        <v>0</v>
      </c>
      <c r="S247" s="93">
        <f t="shared" si="21"/>
        <v>0</v>
      </c>
      <c r="T247" s="93">
        <f t="shared" si="22"/>
        <v>0</v>
      </c>
    </row>
    <row r="248" spans="1:20" ht="15">
      <c r="A248" s="99" t="s">
        <v>93</v>
      </c>
      <c r="B248" s="99">
        <v>1150</v>
      </c>
      <c r="C248" s="55">
        <v>1</v>
      </c>
      <c r="D248" s="49" t="s">
        <v>164</v>
      </c>
      <c r="E248" s="58"/>
      <c r="F248" s="58"/>
      <c r="G248" s="85"/>
      <c r="H248" s="58"/>
      <c r="I248" s="64"/>
      <c r="J248" s="208"/>
      <c r="K248" s="42"/>
      <c r="L248" s="42"/>
      <c r="M248" s="42"/>
      <c r="N248" s="93">
        <v>12</v>
      </c>
      <c r="O248" s="93"/>
      <c r="P248" s="93">
        <f t="shared" si="23"/>
        <v>0</v>
      </c>
      <c r="Q248" s="93">
        <f t="shared" si="24"/>
        <v>0</v>
      </c>
      <c r="R248" s="93">
        <f t="shared" si="25"/>
        <v>0</v>
      </c>
      <c r="S248" s="93">
        <f t="shared" si="21"/>
        <v>0</v>
      </c>
      <c r="T248" s="93">
        <f t="shared" si="22"/>
        <v>0</v>
      </c>
    </row>
    <row r="249" spans="1:20" ht="15">
      <c r="A249" s="83" t="s">
        <v>93</v>
      </c>
      <c r="B249" s="83">
        <v>1151</v>
      </c>
      <c r="C249" s="55">
        <v>1</v>
      </c>
      <c r="D249" s="215" t="s">
        <v>27</v>
      </c>
      <c r="E249" s="58"/>
      <c r="F249" s="58"/>
      <c r="G249" s="85"/>
      <c r="H249" s="58"/>
      <c r="I249" s="64"/>
      <c r="J249" s="208"/>
      <c r="K249" s="42"/>
      <c r="L249" s="42"/>
      <c r="M249" s="42"/>
      <c r="N249" s="93">
        <v>12</v>
      </c>
      <c r="O249" s="93"/>
      <c r="P249" s="93">
        <f t="shared" si="23"/>
        <v>0</v>
      </c>
      <c r="Q249" s="93">
        <f t="shared" si="24"/>
        <v>0</v>
      </c>
      <c r="R249" s="93">
        <f t="shared" si="25"/>
        <v>0</v>
      </c>
      <c r="S249" s="93">
        <f t="shared" si="21"/>
        <v>0</v>
      </c>
      <c r="T249" s="93">
        <f t="shared" si="22"/>
        <v>0</v>
      </c>
    </row>
    <row r="250" spans="1:20" ht="15">
      <c r="A250" s="83" t="s">
        <v>93</v>
      </c>
      <c r="B250" s="83">
        <v>1152</v>
      </c>
      <c r="C250" s="55">
        <v>1</v>
      </c>
      <c r="D250" s="215" t="s">
        <v>39</v>
      </c>
      <c r="E250" s="58"/>
      <c r="F250" s="58"/>
      <c r="G250" s="85"/>
      <c r="H250" s="58"/>
      <c r="I250" s="64"/>
      <c r="J250" s="208"/>
      <c r="K250" s="42"/>
      <c r="L250" s="42"/>
      <c r="M250" s="42"/>
      <c r="N250" s="93">
        <v>12</v>
      </c>
      <c r="O250" s="93"/>
      <c r="P250" s="93">
        <f t="shared" si="23"/>
        <v>0</v>
      </c>
      <c r="Q250" s="93">
        <f t="shared" si="24"/>
        <v>0</v>
      </c>
      <c r="R250" s="93">
        <f t="shared" si="25"/>
        <v>0</v>
      </c>
      <c r="S250" s="93">
        <f t="shared" si="21"/>
        <v>0</v>
      </c>
      <c r="T250" s="93">
        <f t="shared" si="22"/>
        <v>0</v>
      </c>
    </row>
    <row r="251" spans="1:20" ht="15">
      <c r="A251" s="83" t="s">
        <v>93</v>
      </c>
      <c r="B251" s="83">
        <v>1154</v>
      </c>
      <c r="C251" s="83">
        <v>1</v>
      </c>
      <c r="D251" s="87" t="s">
        <v>28</v>
      </c>
      <c r="E251" s="90"/>
      <c r="F251" s="90"/>
      <c r="G251" s="89">
        <v>40814</v>
      </c>
      <c r="H251" s="90" t="s">
        <v>400</v>
      </c>
      <c r="I251" s="64">
        <v>159.47999999999999</v>
      </c>
      <c r="J251" s="91" t="s">
        <v>399</v>
      </c>
      <c r="K251" s="42"/>
      <c r="L251" s="42" t="s">
        <v>1863</v>
      </c>
      <c r="M251" s="92">
        <v>0.1</v>
      </c>
      <c r="N251" s="93">
        <v>12</v>
      </c>
      <c r="O251" s="93">
        <f>3+12+12+12+12+12</f>
        <v>63</v>
      </c>
      <c r="P251" s="93">
        <f t="shared" si="23"/>
        <v>1.329</v>
      </c>
      <c r="Q251" s="93">
        <f t="shared" si="24"/>
        <v>15.948</v>
      </c>
      <c r="R251" s="93">
        <f t="shared" si="25"/>
        <v>83.727000000000004</v>
      </c>
      <c r="S251" s="93">
        <f t="shared" si="21"/>
        <v>99.675000000000011</v>
      </c>
      <c r="T251" s="93">
        <f t="shared" si="22"/>
        <v>59.804999999999978</v>
      </c>
    </row>
    <row r="252" spans="1:20" ht="15">
      <c r="A252" s="83" t="s">
        <v>93</v>
      </c>
      <c r="B252" s="83" t="s">
        <v>257</v>
      </c>
      <c r="C252" s="83">
        <v>5</v>
      </c>
      <c r="D252" s="87" t="s">
        <v>227</v>
      </c>
      <c r="E252" s="58"/>
      <c r="F252" s="58"/>
      <c r="G252" s="85"/>
      <c r="H252" s="58"/>
      <c r="I252" s="64"/>
      <c r="J252" s="208"/>
      <c r="K252" s="42"/>
      <c r="L252" s="42"/>
      <c r="M252" s="42"/>
      <c r="N252" s="93">
        <v>12</v>
      </c>
      <c r="O252" s="93"/>
      <c r="P252" s="93">
        <f t="shared" si="23"/>
        <v>0</v>
      </c>
      <c r="Q252" s="93">
        <f t="shared" si="24"/>
        <v>0</v>
      </c>
      <c r="R252" s="93">
        <f t="shared" si="25"/>
        <v>0</v>
      </c>
      <c r="S252" s="93">
        <f t="shared" si="21"/>
        <v>0</v>
      </c>
      <c r="T252" s="93">
        <f t="shared" si="22"/>
        <v>0</v>
      </c>
    </row>
    <row r="253" spans="1:20" ht="15">
      <c r="A253" s="83" t="s">
        <v>93</v>
      </c>
      <c r="B253" s="83">
        <v>1160</v>
      </c>
      <c r="C253" s="83">
        <v>1</v>
      </c>
      <c r="D253" s="87" t="s">
        <v>33</v>
      </c>
      <c r="E253" s="90"/>
      <c r="F253" s="88">
        <v>1373</v>
      </c>
      <c r="G253" s="89">
        <v>40833</v>
      </c>
      <c r="H253" s="90" t="s">
        <v>402</v>
      </c>
      <c r="I253" s="64">
        <v>11888.84</v>
      </c>
      <c r="J253" s="91" t="s">
        <v>401</v>
      </c>
      <c r="K253" s="42"/>
      <c r="L253" s="42" t="s">
        <v>1867</v>
      </c>
      <c r="M253" s="92">
        <v>0.33329999999999999</v>
      </c>
      <c r="N253" s="93">
        <v>0</v>
      </c>
      <c r="O253" s="93">
        <v>36</v>
      </c>
      <c r="P253" s="93">
        <f t="shared" si="23"/>
        <v>330.21253099999996</v>
      </c>
      <c r="Q253" s="93">
        <f t="shared" si="24"/>
        <v>0</v>
      </c>
      <c r="R253" s="93">
        <f t="shared" si="25"/>
        <v>11887.651115999999</v>
      </c>
      <c r="S253" s="93">
        <f t="shared" si="21"/>
        <v>11887.651115999999</v>
      </c>
      <c r="T253" s="93">
        <f t="shared" si="22"/>
        <v>1.1888840000010532</v>
      </c>
    </row>
    <row r="254" spans="1:20" ht="15">
      <c r="A254" s="83" t="s">
        <v>93</v>
      </c>
      <c r="B254" s="83">
        <v>1161</v>
      </c>
      <c r="C254" s="83">
        <v>1</v>
      </c>
      <c r="D254" s="87" t="s">
        <v>30</v>
      </c>
      <c r="E254" s="90"/>
      <c r="F254" s="88">
        <v>1373</v>
      </c>
      <c r="G254" s="89">
        <v>40833</v>
      </c>
      <c r="H254" s="90" t="s">
        <v>402</v>
      </c>
      <c r="I254" s="64">
        <v>11888.84</v>
      </c>
      <c r="J254" s="91" t="s">
        <v>401</v>
      </c>
      <c r="K254" s="42"/>
      <c r="L254" s="42" t="s">
        <v>1867</v>
      </c>
      <c r="M254" s="92">
        <v>0.33329999999999999</v>
      </c>
      <c r="N254" s="93">
        <v>0</v>
      </c>
      <c r="O254" s="93">
        <v>36</v>
      </c>
      <c r="P254" s="93">
        <f t="shared" si="23"/>
        <v>330.21253099999996</v>
      </c>
      <c r="Q254" s="93">
        <f t="shared" si="24"/>
        <v>0</v>
      </c>
      <c r="R254" s="93">
        <f t="shared" si="25"/>
        <v>11887.651115999999</v>
      </c>
      <c r="S254" s="93">
        <f t="shared" si="21"/>
        <v>11887.651115999999</v>
      </c>
      <c r="T254" s="93">
        <f t="shared" si="22"/>
        <v>1.1888840000010532</v>
      </c>
    </row>
    <row r="255" spans="1:20" ht="15">
      <c r="A255" s="83" t="s">
        <v>93</v>
      </c>
      <c r="B255" s="83">
        <v>1162</v>
      </c>
      <c r="C255" s="83">
        <v>1</v>
      </c>
      <c r="D255" s="87" t="s">
        <v>31</v>
      </c>
      <c r="E255" s="90"/>
      <c r="F255" s="88">
        <v>1373</v>
      </c>
      <c r="G255" s="89">
        <v>40833</v>
      </c>
      <c r="H255" s="90" t="s">
        <v>402</v>
      </c>
      <c r="I255" s="64">
        <v>11888.84</v>
      </c>
      <c r="J255" s="91" t="s">
        <v>401</v>
      </c>
      <c r="K255" s="42"/>
      <c r="L255" s="42" t="s">
        <v>1867</v>
      </c>
      <c r="M255" s="92">
        <v>0.33329999999999999</v>
      </c>
      <c r="N255" s="93">
        <v>0</v>
      </c>
      <c r="O255" s="93">
        <v>36</v>
      </c>
      <c r="P255" s="93">
        <f t="shared" si="23"/>
        <v>330.21253099999996</v>
      </c>
      <c r="Q255" s="93">
        <f t="shared" si="24"/>
        <v>0</v>
      </c>
      <c r="R255" s="93">
        <f t="shared" si="25"/>
        <v>11887.651115999999</v>
      </c>
      <c r="S255" s="93">
        <f t="shared" si="21"/>
        <v>11887.651115999999</v>
      </c>
      <c r="T255" s="93">
        <f t="shared" si="22"/>
        <v>1.1888840000010532</v>
      </c>
    </row>
    <row r="256" spans="1:20" ht="15">
      <c r="A256" s="83" t="s">
        <v>93</v>
      </c>
      <c r="B256" s="83">
        <v>1163</v>
      </c>
      <c r="C256" s="83">
        <v>1</v>
      </c>
      <c r="D256" s="87" t="s">
        <v>32</v>
      </c>
      <c r="E256" s="90"/>
      <c r="F256" s="88">
        <v>1373</v>
      </c>
      <c r="G256" s="89">
        <v>40833</v>
      </c>
      <c r="H256" s="90" t="s">
        <v>402</v>
      </c>
      <c r="I256" s="64">
        <v>11888.84</v>
      </c>
      <c r="J256" s="91" t="s">
        <v>401</v>
      </c>
      <c r="K256" s="42"/>
      <c r="L256" s="42" t="s">
        <v>1867</v>
      </c>
      <c r="M256" s="92">
        <v>0.33329999999999999</v>
      </c>
      <c r="N256" s="93">
        <v>0</v>
      </c>
      <c r="O256" s="93">
        <v>36</v>
      </c>
      <c r="P256" s="93">
        <f t="shared" si="23"/>
        <v>330.21253099999996</v>
      </c>
      <c r="Q256" s="93">
        <f t="shared" si="24"/>
        <v>0</v>
      </c>
      <c r="R256" s="93">
        <f t="shared" si="25"/>
        <v>11887.651115999999</v>
      </c>
      <c r="S256" s="93">
        <f t="shared" si="21"/>
        <v>11887.651115999999</v>
      </c>
      <c r="T256" s="93">
        <f t="shared" si="22"/>
        <v>1.1888840000010532</v>
      </c>
    </row>
    <row r="257" spans="1:20" ht="15">
      <c r="A257" s="83" t="s">
        <v>93</v>
      </c>
      <c r="B257" s="83">
        <v>1164</v>
      </c>
      <c r="C257" s="83">
        <v>1</v>
      </c>
      <c r="D257" s="87" t="s">
        <v>29</v>
      </c>
      <c r="E257" s="90"/>
      <c r="F257" s="88">
        <v>1373</v>
      </c>
      <c r="G257" s="89">
        <v>40833</v>
      </c>
      <c r="H257" s="90" t="s">
        <v>402</v>
      </c>
      <c r="I257" s="64">
        <v>11888.84</v>
      </c>
      <c r="J257" s="91" t="s">
        <v>401</v>
      </c>
      <c r="K257" s="42"/>
      <c r="L257" s="42" t="s">
        <v>1867</v>
      </c>
      <c r="M257" s="92">
        <v>0.33329999999999999</v>
      </c>
      <c r="N257" s="93">
        <v>0</v>
      </c>
      <c r="O257" s="93">
        <v>36</v>
      </c>
      <c r="P257" s="93">
        <f t="shared" si="23"/>
        <v>330.21253099999996</v>
      </c>
      <c r="Q257" s="93">
        <f t="shared" si="24"/>
        <v>0</v>
      </c>
      <c r="R257" s="93">
        <f t="shared" si="25"/>
        <v>11887.651115999999</v>
      </c>
      <c r="S257" s="93">
        <f t="shared" si="21"/>
        <v>11887.651115999999</v>
      </c>
      <c r="T257" s="93">
        <f t="shared" si="22"/>
        <v>1.1888840000010532</v>
      </c>
    </row>
    <row r="258" spans="1:20" ht="15">
      <c r="A258" s="83" t="s">
        <v>93</v>
      </c>
      <c r="B258" s="83">
        <v>1165</v>
      </c>
      <c r="C258" s="99">
        <v>1</v>
      </c>
      <c r="D258" s="101" t="s">
        <v>34</v>
      </c>
      <c r="E258" s="90" t="s">
        <v>350</v>
      </c>
      <c r="F258" s="88">
        <v>676</v>
      </c>
      <c r="G258" s="89">
        <v>40407</v>
      </c>
      <c r="H258" s="90" t="s">
        <v>392</v>
      </c>
      <c r="I258" s="64">
        <v>185</v>
      </c>
      <c r="J258" s="91" t="s">
        <v>391</v>
      </c>
      <c r="K258" s="42"/>
      <c r="L258" s="42" t="s">
        <v>1862</v>
      </c>
      <c r="M258" s="92">
        <v>0.33329999999999999</v>
      </c>
      <c r="N258" s="93">
        <v>0</v>
      </c>
      <c r="O258" s="93">
        <v>36</v>
      </c>
      <c r="P258" s="93">
        <f t="shared" si="23"/>
        <v>5.1383749999999999</v>
      </c>
      <c r="Q258" s="93">
        <f t="shared" si="24"/>
        <v>0</v>
      </c>
      <c r="R258" s="93">
        <f t="shared" si="25"/>
        <v>184.98149999999998</v>
      </c>
      <c r="S258" s="93">
        <f t="shared" si="21"/>
        <v>184.98149999999998</v>
      </c>
      <c r="T258" s="93">
        <f t="shared" si="22"/>
        <v>1.850000000001728E-2</v>
      </c>
    </row>
    <row r="259" spans="1:20" ht="15">
      <c r="A259" s="83" t="s">
        <v>93</v>
      </c>
      <c r="B259" s="83">
        <v>1166</v>
      </c>
      <c r="C259" s="99">
        <v>1</v>
      </c>
      <c r="D259" s="101" t="s">
        <v>34</v>
      </c>
      <c r="E259" s="90" t="s">
        <v>350</v>
      </c>
      <c r="F259" s="88">
        <v>676</v>
      </c>
      <c r="G259" s="89">
        <v>40407</v>
      </c>
      <c r="H259" s="90" t="s">
        <v>392</v>
      </c>
      <c r="I259" s="64">
        <v>185</v>
      </c>
      <c r="J259" s="91" t="s">
        <v>391</v>
      </c>
      <c r="K259" s="42"/>
      <c r="L259" s="42" t="s">
        <v>1862</v>
      </c>
      <c r="M259" s="92">
        <v>0.33329999999999999</v>
      </c>
      <c r="N259" s="93">
        <v>0</v>
      </c>
      <c r="O259" s="93">
        <v>36</v>
      </c>
      <c r="P259" s="93">
        <f t="shared" si="23"/>
        <v>5.1383749999999999</v>
      </c>
      <c r="Q259" s="93">
        <f t="shared" si="24"/>
        <v>0</v>
      </c>
      <c r="R259" s="93">
        <f t="shared" si="25"/>
        <v>184.98149999999998</v>
      </c>
      <c r="S259" s="93">
        <f t="shared" si="21"/>
        <v>184.98149999999998</v>
      </c>
      <c r="T259" s="93">
        <f t="shared" si="22"/>
        <v>1.850000000001728E-2</v>
      </c>
    </row>
    <row r="260" spans="1:20" ht="15">
      <c r="A260" s="83" t="s">
        <v>93</v>
      </c>
      <c r="B260" s="83">
        <v>1168</v>
      </c>
      <c r="C260" s="83">
        <v>1</v>
      </c>
      <c r="D260" s="87" t="s">
        <v>228</v>
      </c>
      <c r="E260" s="90" t="s">
        <v>404</v>
      </c>
      <c r="F260" s="88">
        <v>170</v>
      </c>
      <c r="G260" s="89">
        <v>41053</v>
      </c>
      <c r="H260" s="90">
        <v>5272</v>
      </c>
      <c r="I260" s="64">
        <v>6209</v>
      </c>
      <c r="J260" s="91" t="s">
        <v>403</v>
      </c>
      <c r="K260" s="42"/>
      <c r="L260" s="42" t="s">
        <v>1862</v>
      </c>
      <c r="M260" s="92">
        <v>0.1</v>
      </c>
      <c r="N260" s="93">
        <v>12</v>
      </c>
      <c r="O260" s="93">
        <f>7+12+12+12+12</f>
        <v>55</v>
      </c>
      <c r="P260" s="93">
        <f t="shared" si="23"/>
        <v>51.741666666666674</v>
      </c>
      <c r="Q260" s="93">
        <f t="shared" si="24"/>
        <v>620.90000000000009</v>
      </c>
      <c r="R260" s="93">
        <f t="shared" si="25"/>
        <v>2845.791666666667</v>
      </c>
      <c r="S260" s="93">
        <f t="shared" si="21"/>
        <v>3466.6916666666671</v>
      </c>
      <c r="T260" s="93">
        <f t="shared" si="22"/>
        <v>2742.3083333333329</v>
      </c>
    </row>
    <row r="261" spans="1:20" ht="15">
      <c r="A261" s="83" t="s">
        <v>93</v>
      </c>
      <c r="B261" s="83" t="s">
        <v>346</v>
      </c>
      <c r="C261" s="83">
        <v>2</v>
      </c>
      <c r="D261" s="87" t="s">
        <v>42</v>
      </c>
      <c r="E261" s="90"/>
      <c r="F261" s="88">
        <v>364</v>
      </c>
      <c r="G261" s="89">
        <v>41150</v>
      </c>
      <c r="H261" s="90" t="s">
        <v>405</v>
      </c>
      <c r="I261" s="64"/>
      <c r="J261" s="91" t="s">
        <v>353</v>
      </c>
      <c r="K261" s="42"/>
      <c r="L261" s="42"/>
      <c r="M261" s="92">
        <v>0.1</v>
      </c>
      <c r="N261" s="93">
        <v>12</v>
      </c>
      <c r="O261" s="93"/>
      <c r="P261" s="93">
        <f t="shared" si="23"/>
        <v>0</v>
      </c>
      <c r="Q261" s="93">
        <f t="shared" si="24"/>
        <v>0</v>
      </c>
      <c r="R261" s="93">
        <f t="shared" si="25"/>
        <v>0</v>
      </c>
      <c r="S261" s="93">
        <f t="shared" si="21"/>
        <v>0</v>
      </c>
      <c r="T261" s="93">
        <f t="shared" si="22"/>
        <v>0</v>
      </c>
    </row>
    <row r="262" spans="1:20" ht="15">
      <c r="A262" s="83" t="s">
        <v>93</v>
      </c>
      <c r="B262" s="83">
        <v>1172</v>
      </c>
      <c r="C262" s="83">
        <v>1</v>
      </c>
      <c r="D262" s="87" t="s">
        <v>43</v>
      </c>
      <c r="E262" s="90"/>
      <c r="F262" s="88">
        <v>364</v>
      </c>
      <c r="G262" s="89">
        <v>41150</v>
      </c>
      <c r="H262" s="90" t="s">
        <v>405</v>
      </c>
      <c r="I262" s="64"/>
      <c r="J262" s="91" t="s">
        <v>353</v>
      </c>
      <c r="K262" s="42"/>
      <c r="L262" s="42"/>
      <c r="M262" s="92">
        <v>0.1</v>
      </c>
      <c r="N262" s="93">
        <v>12</v>
      </c>
      <c r="O262" s="93"/>
      <c r="P262" s="93">
        <f t="shared" si="23"/>
        <v>0</v>
      </c>
      <c r="Q262" s="93">
        <f t="shared" si="24"/>
        <v>0</v>
      </c>
      <c r="R262" s="93">
        <f t="shared" si="25"/>
        <v>0</v>
      </c>
      <c r="S262" s="93">
        <f t="shared" si="21"/>
        <v>0</v>
      </c>
      <c r="T262" s="93">
        <f t="shared" si="22"/>
        <v>0</v>
      </c>
    </row>
    <row r="263" spans="1:20" ht="15">
      <c r="A263" s="83" t="s">
        <v>93</v>
      </c>
      <c r="B263" s="83">
        <v>1173</v>
      </c>
      <c r="C263" s="83">
        <v>1</v>
      </c>
      <c r="D263" s="87" t="s">
        <v>44</v>
      </c>
      <c r="E263" s="90"/>
      <c r="F263" s="88">
        <v>364</v>
      </c>
      <c r="G263" s="89">
        <v>41150</v>
      </c>
      <c r="H263" s="90" t="s">
        <v>405</v>
      </c>
      <c r="I263" s="64"/>
      <c r="J263" s="91" t="s">
        <v>353</v>
      </c>
      <c r="K263" s="42"/>
      <c r="L263" s="42"/>
      <c r="M263" s="92">
        <v>0.1</v>
      </c>
      <c r="N263" s="93">
        <v>12</v>
      </c>
      <c r="O263" s="93"/>
      <c r="P263" s="93">
        <f t="shared" si="23"/>
        <v>0</v>
      </c>
      <c r="Q263" s="93">
        <f t="shared" si="24"/>
        <v>0</v>
      </c>
      <c r="R263" s="93">
        <f t="shared" si="25"/>
        <v>0</v>
      </c>
      <c r="S263" s="93">
        <f t="shared" si="21"/>
        <v>0</v>
      </c>
      <c r="T263" s="93">
        <f t="shared" si="22"/>
        <v>0</v>
      </c>
    </row>
    <row r="264" spans="1:20" ht="15">
      <c r="A264" s="83" t="s">
        <v>93</v>
      </c>
      <c r="B264" s="83">
        <v>1174</v>
      </c>
      <c r="C264" s="83">
        <v>1</v>
      </c>
      <c r="D264" s="87" t="s">
        <v>45</v>
      </c>
      <c r="E264" s="90"/>
      <c r="F264" s="88">
        <v>364</v>
      </c>
      <c r="G264" s="89">
        <v>41150</v>
      </c>
      <c r="H264" s="90" t="s">
        <v>405</v>
      </c>
      <c r="I264" s="64"/>
      <c r="J264" s="91" t="s">
        <v>353</v>
      </c>
      <c r="K264" s="42"/>
      <c r="L264" s="42"/>
      <c r="M264" s="92">
        <v>0.1</v>
      </c>
      <c r="N264" s="93">
        <v>12</v>
      </c>
      <c r="O264" s="93"/>
      <c r="P264" s="93">
        <f t="shared" si="23"/>
        <v>0</v>
      </c>
      <c r="Q264" s="93">
        <f t="shared" si="24"/>
        <v>0</v>
      </c>
      <c r="R264" s="93">
        <f t="shared" si="25"/>
        <v>0</v>
      </c>
      <c r="S264" s="93">
        <f t="shared" si="21"/>
        <v>0</v>
      </c>
      <c r="T264" s="93">
        <f t="shared" si="22"/>
        <v>0</v>
      </c>
    </row>
    <row r="265" spans="1:20" ht="15">
      <c r="A265" s="83" t="s">
        <v>93</v>
      </c>
      <c r="B265" s="83">
        <v>1175</v>
      </c>
      <c r="C265" s="83">
        <v>1</v>
      </c>
      <c r="D265" s="87" t="s">
        <v>258</v>
      </c>
      <c r="E265" s="90"/>
      <c r="F265" s="88">
        <v>364</v>
      </c>
      <c r="G265" s="89">
        <v>41150</v>
      </c>
      <c r="H265" s="90" t="s">
        <v>405</v>
      </c>
      <c r="I265" s="64"/>
      <c r="J265" s="91" t="s">
        <v>353</v>
      </c>
      <c r="K265" s="42"/>
      <c r="L265" s="42"/>
      <c r="M265" s="92">
        <v>0.1</v>
      </c>
      <c r="N265" s="93">
        <v>12</v>
      </c>
      <c r="O265" s="93"/>
      <c r="P265" s="93">
        <f t="shared" si="23"/>
        <v>0</v>
      </c>
      <c r="Q265" s="93">
        <f t="shared" si="24"/>
        <v>0</v>
      </c>
      <c r="R265" s="93">
        <f t="shared" si="25"/>
        <v>0</v>
      </c>
      <c r="S265" s="93">
        <f t="shared" si="21"/>
        <v>0</v>
      </c>
      <c r="T265" s="93">
        <f t="shared" si="22"/>
        <v>0</v>
      </c>
    </row>
    <row r="266" spans="1:20" ht="15">
      <c r="A266" s="83" t="s">
        <v>93</v>
      </c>
      <c r="B266" s="83">
        <v>1176</v>
      </c>
      <c r="C266" s="83">
        <v>1</v>
      </c>
      <c r="D266" s="87" t="s">
        <v>258</v>
      </c>
      <c r="E266" s="90"/>
      <c r="F266" s="88">
        <v>365</v>
      </c>
      <c r="G266" s="89">
        <v>41151</v>
      </c>
      <c r="H266" s="90" t="s">
        <v>406</v>
      </c>
      <c r="I266" s="64"/>
      <c r="J266" s="91" t="s">
        <v>353</v>
      </c>
      <c r="K266" s="42"/>
      <c r="L266" s="42"/>
      <c r="M266" s="92">
        <v>0.1</v>
      </c>
      <c r="N266" s="93">
        <v>12</v>
      </c>
      <c r="O266" s="93"/>
      <c r="P266" s="93">
        <f t="shared" si="23"/>
        <v>0</v>
      </c>
      <c r="Q266" s="93">
        <f t="shared" si="24"/>
        <v>0</v>
      </c>
      <c r="R266" s="93">
        <f t="shared" si="25"/>
        <v>0</v>
      </c>
      <c r="S266" s="93">
        <f t="shared" si="21"/>
        <v>0</v>
      </c>
      <c r="T266" s="93">
        <f t="shared" si="22"/>
        <v>0</v>
      </c>
    </row>
    <row r="267" spans="1:20" ht="15">
      <c r="A267" s="83" t="s">
        <v>93</v>
      </c>
      <c r="B267" s="83">
        <v>1177</v>
      </c>
      <c r="C267" s="83">
        <v>1</v>
      </c>
      <c r="D267" s="87" t="s">
        <v>258</v>
      </c>
      <c r="E267" s="90"/>
      <c r="F267" s="88">
        <v>366</v>
      </c>
      <c r="G267" s="89">
        <v>41152</v>
      </c>
      <c r="H267" s="90" t="s">
        <v>407</v>
      </c>
      <c r="I267" s="64"/>
      <c r="J267" s="91" t="s">
        <v>353</v>
      </c>
      <c r="K267" s="42"/>
      <c r="L267" s="42"/>
      <c r="M267" s="92">
        <v>0.1</v>
      </c>
      <c r="N267" s="93">
        <v>12</v>
      </c>
      <c r="O267" s="93"/>
      <c r="P267" s="93">
        <f t="shared" si="23"/>
        <v>0</v>
      </c>
      <c r="Q267" s="93">
        <f t="shared" si="24"/>
        <v>0</v>
      </c>
      <c r="R267" s="93">
        <f t="shared" si="25"/>
        <v>0</v>
      </c>
      <c r="S267" s="93">
        <f t="shared" si="21"/>
        <v>0</v>
      </c>
      <c r="T267" s="93">
        <f t="shared" si="22"/>
        <v>0</v>
      </c>
    </row>
    <row r="268" spans="1:20" ht="15">
      <c r="A268" s="83" t="s">
        <v>93</v>
      </c>
      <c r="B268" s="83">
        <v>1178</v>
      </c>
      <c r="C268" s="83">
        <v>1</v>
      </c>
      <c r="D268" s="87" t="s">
        <v>258</v>
      </c>
      <c r="E268" s="90"/>
      <c r="F268" s="88">
        <v>367</v>
      </c>
      <c r="G268" s="89">
        <v>41153</v>
      </c>
      <c r="H268" s="90" t="s">
        <v>408</v>
      </c>
      <c r="I268" s="64"/>
      <c r="J268" s="91" t="s">
        <v>353</v>
      </c>
      <c r="K268" s="42"/>
      <c r="L268" s="42"/>
      <c r="M268" s="92">
        <v>0.1</v>
      </c>
      <c r="N268" s="93">
        <v>12</v>
      </c>
      <c r="O268" s="93"/>
      <c r="P268" s="93">
        <f t="shared" si="23"/>
        <v>0</v>
      </c>
      <c r="Q268" s="93">
        <f t="shared" si="24"/>
        <v>0</v>
      </c>
      <c r="R268" s="93">
        <f t="shared" si="25"/>
        <v>0</v>
      </c>
      <c r="S268" s="93">
        <f t="shared" si="21"/>
        <v>0</v>
      </c>
      <c r="T268" s="93">
        <f t="shared" si="22"/>
        <v>0</v>
      </c>
    </row>
    <row r="269" spans="1:20" ht="15">
      <c r="A269" s="83" t="s">
        <v>93</v>
      </c>
      <c r="B269" s="83">
        <v>1179</v>
      </c>
      <c r="C269" s="83">
        <v>1</v>
      </c>
      <c r="D269" s="87" t="s">
        <v>258</v>
      </c>
      <c r="E269" s="90"/>
      <c r="F269" s="88">
        <v>368</v>
      </c>
      <c r="G269" s="89">
        <v>41154</v>
      </c>
      <c r="H269" s="90" t="s">
        <v>409</v>
      </c>
      <c r="I269" s="64"/>
      <c r="J269" s="91" t="s">
        <v>353</v>
      </c>
      <c r="K269" s="42"/>
      <c r="L269" s="42"/>
      <c r="M269" s="92">
        <v>0.1</v>
      </c>
      <c r="N269" s="93">
        <v>12</v>
      </c>
      <c r="O269" s="93"/>
      <c r="P269" s="93">
        <f t="shared" si="23"/>
        <v>0</v>
      </c>
      <c r="Q269" s="93">
        <f t="shared" si="24"/>
        <v>0</v>
      </c>
      <c r="R269" s="93">
        <f t="shared" si="25"/>
        <v>0</v>
      </c>
      <c r="S269" s="93">
        <f t="shared" si="21"/>
        <v>0</v>
      </c>
      <c r="T269" s="93">
        <f t="shared" si="22"/>
        <v>0</v>
      </c>
    </row>
    <row r="270" spans="1:20" ht="15">
      <c r="A270" s="83" t="s">
        <v>93</v>
      </c>
      <c r="B270" s="83">
        <v>1180</v>
      </c>
      <c r="C270" s="83">
        <v>7</v>
      </c>
      <c r="D270" s="87" t="s">
        <v>258</v>
      </c>
      <c r="E270" s="90"/>
      <c r="F270" s="88">
        <v>369</v>
      </c>
      <c r="G270" s="89">
        <v>41155</v>
      </c>
      <c r="H270" s="90" t="s">
        <v>410</v>
      </c>
      <c r="I270" s="64"/>
      <c r="J270" s="91" t="s">
        <v>353</v>
      </c>
      <c r="K270" s="42"/>
      <c r="L270" s="42"/>
      <c r="M270" s="92">
        <v>0.1</v>
      </c>
      <c r="N270" s="93">
        <v>12</v>
      </c>
      <c r="O270" s="93"/>
      <c r="P270" s="93">
        <f t="shared" si="23"/>
        <v>0</v>
      </c>
      <c r="Q270" s="93">
        <f t="shared" si="24"/>
        <v>0</v>
      </c>
      <c r="R270" s="93">
        <f t="shared" si="25"/>
        <v>0</v>
      </c>
      <c r="S270" s="93">
        <f t="shared" si="21"/>
        <v>0</v>
      </c>
      <c r="T270" s="93">
        <f t="shared" si="22"/>
        <v>0</v>
      </c>
    </row>
    <row r="271" spans="1:20" ht="15">
      <c r="A271" s="83" t="s">
        <v>93</v>
      </c>
      <c r="B271" s="83">
        <v>1181</v>
      </c>
      <c r="C271" s="83">
        <v>1</v>
      </c>
      <c r="D271" s="87" t="s">
        <v>259</v>
      </c>
      <c r="E271" s="90" t="s">
        <v>488</v>
      </c>
      <c r="F271" s="88">
        <v>327</v>
      </c>
      <c r="G271" s="89">
        <v>41143</v>
      </c>
      <c r="H271" s="90">
        <v>279</v>
      </c>
      <c r="I271" s="64">
        <v>4002</v>
      </c>
      <c r="J271" s="91" t="s">
        <v>411</v>
      </c>
      <c r="K271" s="42"/>
      <c r="L271" s="42" t="s">
        <v>1862</v>
      </c>
      <c r="M271" s="92">
        <v>0.1</v>
      </c>
      <c r="N271" s="93">
        <v>12</v>
      </c>
      <c r="O271" s="93">
        <f>4+12+12+12+12</f>
        <v>52</v>
      </c>
      <c r="P271" s="93">
        <f t="shared" si="23"/>
        <v>33.35</v>
      </c>
      <c r="Q271" s="93">
        <f t="shared" si="24"/>
        <v>400.20000000000005</v>
      </c>
      <c r="R271" s="93">
        <f t="shared" si="25"/>
        <v>1734.2</v>
      </c>
      <c r="S271" s="93">
        <f t="shared" si="21"/>
        <v>2134.4</v>
      </c>
      <c r="T271" s="93">
        <f t="shared" si="22"/>
        <v>1867.6</v>
      </c>
    </row>
    <row r="272" spans="1:20" ht="15">
      <c r="A272" s="83" t="s">
        <v>93</v>
      </c>
      <c r="B272" s="83">
        <v>1182</v>
      </c>
      <c r="C272" s="55">
        <v>1</v>
      </c>
      <c r="D272" s="103" t="s">
        <v>46</v>
      </c>
      <c r="E272" s="90"/>
      <c r="F272" s="90"/>
      <c r="G272" s="89">
        <v>41164</v>
      </c>
      <c r="H272" s="90" t="s">
        <v>412</v>
      </c>
      <c r="I272" s="64">
        <v>9992.56</v>
      </c>
      <c r="J272" s="91" t="s">
        <v>403</v>
      </c>
      <c r="K272" s="42"/>
      <c r="L272" s="42" t="s">
        <v>1862</v>
      </c>
      <c r="M272" s="92">
        <v>0.33329999999999999</v>
      </c>
      <c r="N272" s="93">
        <v>0</v>
      </c>
      <c r="O272" s="93">
        <v>36</v>
      </c>
      <c r="P272" s="93">
        <f t="shared" si="23"/>
        <v>277.54335399999997</v>
      </c>
      <c r="Q272" s="93">
        <f t="shared" si="24"/>
        <v>0</v>
      </c>
      <c r="R272" s="93">
        <f t="shared" si="25"/>
        <v>9991.5607439999985</v>
      </c>
      <c r="S272" s="93">
        <f t="shared" si="21"/>
        <v>9991.5607439999985</v>
      </c>
      <c r="T272" s="93">
        <f t="shared" si="22"/>
        <v>0.99925600000096892</v>
      </c>
    </row>
    <row r="273" spans="1:20" ht="15">
      <c r="A273" s="83" t="s">
        <v>93</v>
      </c>
      <c r="B273" s="83">
        <v>1183</v>
      </c>
      <c r="C273" s="83">
        <v>1</v>
      </c>
      <c r="D273" s="87" t="s">
        <v>53</v>
      </c>
      <c r="E273" s="58"/>
      <c r="F273" s="58"/>
      <c r="G273" s="85"/>
      <c r="H273" s="58"/>
      <c r="I273" s="64"/>
      <c r="J273" s="208"/>
      <c r="K273" s="42"/>
      <c r="L273" s="42"/>
      <c r="M273" s="42">
        <v>10</v>
      </c>
      <c r="N273" s="93">
        <v>12</v>
      </c>
      <c r="O273" s="93">
        <v>36</v>
      </c>
      <c r="P273" s="93">
        <f t="shared" si="23"/>
        <v>0</v>
      </c>
      <c r="Q273" s="93">
        <f t="shared" si="24"/>
        <v>0</v>
      </c>
      <c r="R273" s="93">
        <f t="shared" si="25"/>
        <v>0</v>
      </c>
      <c r="S273" s="93">
        <f t="shared" si="21"/>
        <v>0</v>
      </c>
      <c r="T273" s="93">
        <f t="shared" si="22"/>
        <v>0</v>
      </c>
    </row>
    <row r="274" spans="1:20" ht="15">
      <c r="A274" s="83" t="s">
        <v>93</v>
      </c>
      <c r="B274" s="83">
        <v>1184</v>
      </c>
      <c r="C274" s="83">
        <v>1</v>
      </c>
      <c r="D274" s="87" t="s">
        <v>53</v>
      </c>
      <c r="E274" s="58"/>
      <c r="F274" s="58"/>
      <c r="G274" s="85"/>
      <c r="H274" s="58"/>
      <c r="I274" s="64"/>
      <c r="J274" s="208"/>
      <c r="K274" s="42"/>
      <c r="L274" s="42"/>
      <c r="M274" s="42"/>
      <c r="N274" s="93">
        <v>12</v>
      </c>
      <c r="O274" s="93">
        <v>36</v>
      </c>
      <c r="P274" s="93">
        <f t="shared" si="23"/>
        <v>0</v>
      </c>
      <c r="Q274" s="93">
        <f t="shared" si="24"/>
        <v>0</v>
      </c>
      <c r="R274" s="93">
        <f t="shared" si="25"/>
        <v>0</v>
      </c>
      <c r="S274" s="93">
        <f t="shared" si="21"/>
        <v>0</v>
      </c>
      <c r="T274" s="93">
        <f t="shared" si="22"/>
        <v>0</v>
      </c>
    </row>
    <row r="275" spans="1:20" ht="15">
      <c r="A275" s="83" t="s">
        <v>93</v>
      </c>
      <c r="B275" s="83">
        <v>1185</v>
      </c>
      <c r="C275" s="83">
        <v>1</v>
      </c>
      <c r="D275" s="87" t="s">
        <v>53</v>
      </c>
      <c r="E275" s="58"/>
      <c r="F275" s="58"/>
      <c r="G275" s="85"/>
      <c r="H275" s="58"/>
      <c r="I275" s="64"/>
      <c r="J275" s="208"/>
      <c r="K275" s="42"/>
      <c r="L275" s="42"/>
      <c r="M275" s="42">
        <v>10</v>
      </c>
      <c r="N275" s="93">
        <v>12</v>
      </c>
      <c r="O275" s="93">
        <v>36</v>
      </c>
      <c r="P275" s="93">
        <f t="shared" si="23"/>
        <v>0</v>
      </c>
      <c r="Q275" s="93">
        <f t="shared" si="24"/>
        <v>0</v>
      </c>
      <c r="R275" s="93">
        <f t="shared" si="25"/>
        <v>0</v>
      </c>
      <c r="S275" s="93">
        <f t="shared" ref="S275:S338" si="26">+R275+Q275</f>
        <v>0</v>
      </c>
      <c r="T275" s="93">
        <f t="shared" ref="T275:T338" si="27">+I275-S275</f>
        <v>0</v>
      </c>
    </row>
    <row r="276" spans="1:20" ht="15">
      <c r="A276" s="83" t="s">
        <v>93</v>
      </c>
      <c r="B276" s="83">
        <v>1186</v>
      </c>
      <c r="C276" s="83">
        <v>1</v>
      </c>
      <c r="D276" s="87" t="s">
        <v>53</v>
      </c>
      <c r="E276" s="58"/>
      <c r="F276" s="58"/>
      <c r="G276" s="85"/>
      <c r="H276" s="58"/>
      <c r="I276" s="64"/>
      <c r="J276" s="208"/>
      <c r="K276" s="42"/>
      <c r="L276" s="42"/>
      <c r="M276" s="42"/>
      <c r="N276" s="93">
        <v>12</v>
      </c>
      <c r="O276" s="93">
        <v>36</v>
      </c>
      <c r="P276" s="93">
        <f t="shared" ref="P276:P339" si="28">+I276*M276/12</f>
        <v>0</v>
      </c>
      <c r="Q276" s="93">
        <f t="shared" ref="Q276:Q339" si="29">+P276*N276</f>
        <v>0</v>
      </c>
      <c r="R276" s="93">
        <f t="shared" ref="R276:R339" si="30">+P276*O276</f>
        <v>0</v>
      </c>
      <c r="S276" s="93">
        <f t="shared" si="26"/>
        <v>0</v>
      </c>
      <c r="T276" s="93">
        <f t="shared" si="27"/>
        <v>0</v>
      </c>
    </row>
    <row r="277" spans="1:20" ht="15">
      <c r="A277" s="83" t="s">
        <v>93</v>
      </c>
      <c r="B277" s="83">
        <v>1187</v>
      </c>
      <c r="C277" s="83">
        <v>1</v>
      </c>
      <c r="D277" s="87" t="s">
        <v>53</v>
      </c>
      <c r="E277" s="58"/>
      <c r="F277" s="58"/>
      <c r="G277" s="85"/>
      <c r="H277" s="58"/>
      <c r="I277" s="64"/>
      <c r="J277" s="208"/>
      <c r="K277" s="42"/>
      <c r="L277" s="42"/>
      <c r="M277" s="42"/>
      <c r="N277" s="93">
        <v>12</v>
      </c>
      <c r="O277" s="93">
        <v>36</v>
      </c>
      <c r="P277" s="93">
        <f t="shared" si="28"/>
        <v>0</v>
      </c>
      <c r="Q277" s="93">
        <f t="shared" si="29"/>
        <v>0</v>
      </c>
      <c r="R277" s="93">
        <f t="shared" si="30"/>
        <v>0</v>
      </c>
      <c r="S277" s="93">
        <f t="shared" si="26"/>
        <v>0</v>
      </c>
      <c r="T277" s="93">
        <f t="shared" si="27"/>
        <v>0</v>
      </c>
    </row>
    <row r="278" spans="1:20" ht="15">
      <c r="A278" s="83" t="s">
        <v>93</v>
      </c>
      <c r="B278" s="83">
        <v>1188</v>
      </c>
      <c r="C278" s="83">
        <v>1</v>
      </c>
      <c r="D278" s="87" t="s">
        <v>54</v>
      </c>
      <c r="E278" s="58"/>
      <c r="F278" s="58"/>
      <c r="G278" s="85"/>
      <c r="H278" s="58"/>
      <c r="I278" s="64"/>
      <c r="J278" s="208"/>
      <c r="K278" s="42"/>
      <c r="L278" s="42"/>
      <c r="M278" s="42"/>
      <c r="N278" s="93">
        <v>12</v>
      </c>
      <c r="O278" s="93">
        <v>36</v>
      </c>
      <c r="P278" s="93">
        <f t="shared" si="28"/>
        <v>0</v>
      </c>
      <c r="Q278" s="93">
        <f t="shared" si="29"/>
        <v>0</v>
      </c>
      <c r="R278" s="93">
        <f t="shared" si="30"/>
        <v>0</v>
      </c>
      <c r="S278" s="93">
        <f t="shared" si="26"/>
        <v>0</v>
      </c>
      <c r="T278" s="93">
        <f t="shared" si="27"/>
        <v>0</v>
      </c>
    </row>
    <row r="279" spans="1:20" ht="15">
      <c r="A279" s="83" t="s">
        <v>93</v>
      </c>
      <c r="B279" s="83">
        <v>1189</v>
      </c>
      <c r="C279" s="83">
        <v>1</v>
      </c>
      <c r="D279" s="87" t="s">
        <v>55</v>
      </c>
      <c r="E279" s="58"/>
      <c r="F279" s="58"/>
      <c r="G279" s="85"/>
      <c r="H279" s="58"/>
      <c r="I279" s="64"/>
      <c r="J279" s="208"/>
      <c r="K279" s="42"/>
      <c r="L279" s="42"/>
      <c r="M279" s="42"/>
      <c r="N279" s="93">
        <v>12</v>
      </c>
      <c r="O279" s="93">
        <v>36</v>
      </c>
      <c r="P279" s="93">
        <f t="shared" si="28"/>
        <v>0</v>
      </c>
      <c r="Q279" s="93">
        <f t="shared" si="29"/>
        <v>0</v>
      </c>
      <c r="R279" s="93">
        <f t="shared" si="30"/>
        <v>0</v>
      </c>
      <c r="S279" s="93">
        <f t="shared" si="26"/>
        <v>0</v>
      </c>
      <c r="T279" s="93">
        <f t="shared" si="27"/>
        <v>0</v>
      </c>
    </row>
    <row r="280" spans="1:20" ht="15">
      <c r="A280" s="83" t="s">
        <v>93</v>
      </c>
      <c r="B280" s="83">
        <v>1190</v>
      </c>
      <c r="C280" s="83">
        <v>1</v>
      </c>
      <c r="D280" s="87" t="s">
        <v>55</v>
      </c>
      <c r="E280" s="58"/>
      <c r="F280" s="58"/>
      <c r="G280" s="85"/>
      <c r="H280" s="58"/>
      <c r="I280" s="64"/>
      <c r="J280" s="208"/>
      <c r="K280" s="42"/>
      <c r="L280" s="42"/>
      <c r="M280" s="42"/>
      <c r="N280" s="93">
        <v>12</v>
      </c>
      <c r="O280" s="93">
        <v>36</v>
      </c>
      <c r="P280" s="93">
        <f t="shared" si="28"/>
        <v>0</v>
      </c>
      <c r="Q280" s="93">
        <f t="shared" si="29"/>
        <v>0</v>
      </c>
      <c r="R280" s="93">
        <f t="shared" si="30"/>
        <v>0</v>
      </c>
      <c r="S280" s="93">
        <f t="shared" si="26"/>
        <v>0</v>
      </c>
      <c r="T280" s="93">
        <f t="shared" si="27"/>
        <v>0</v>
      </c>
    </row>
    <row r="281" spans="1:20" ht="15">
      <c r="A281" s="83" t="s">
        <v>93</v>
      </c>
      <c r="B281" s="83">
        <v>1191</v>
      </c>
      <c r="C281" s="83">
        <v>1</v>
      </c>
      <c r="D281" s="87" t="s">
        <v>55</v>
      </c>
      <c r="E281" s="58"/>
      <c r="F281" s="58"/>
      <c r="G281" s="85"/>
      <c r="H281" s="58"/>
      <c r="I281" s="64"/>
      <c r="J281" s="208"/>
      <c r="K281" s="42"/>
      <c r="L281" s="42"/>
      <c r="M281" s="42"/>
      <c r="N281" s="93">
        <v>12</v>
      </c>
      <c r="O281" s="93">
        <v>36</v>
      </c>
      <c r="P281" s="93">
        <f t="shared" si="28"/>
        <v>0</v>
      </c>
      <c r="Q281" s="93">
        <f t="shared" si="29"/>
        <v>0</v>
      </c>
      <c r="R281" s="93">
        <f t="shared" si="30"/>
        <v>0</v>
      </c>
      <c r="S281" s="93">
        <f t="shared" si="26"/>
        <v>0</v>
      </c>
      <c r="T281" s="93">
        <f t="shared" si="27"/>
        <v>0</v>
      </c>
    </row>
    <row r="282" spans="1:20" ht="15">
      <c r="A282" s="83" t="s">
        <v>93</v>
      </c>
      <c r="B282" s="83">
        <v>1193</v>
      </c>
      <c r="C282" s="83">
        <v>1</v>
      </c>
      <c r="D282" s="87" t="s">
        <v>58</v>
      </c>
      <c r="E282" s="90"/>
      <c r="F282" s="88">
        <v>447</v>
      </c>
      <c r="G282" s="89">
        <v>41242</v>
      </c>
      <c r="H282" s="90">
        <v>2631</v>
      </c>
      <c r="I282" s="64">
        <v>696</v>
      </c>
      <c r="J282" s="91" t="s">
        <v>355</v>
      </c>
      <c r="K282" s="42"/>
      <c r="L282" s="42" t="s">
        <v>1862</v>
      </c>
      <c r="M282" s="92">
        <v>0.33329999999999999</v>
      </c>
      <c r="N282" s="93">
        <v>0</v>
      </c>
      <c r="O282" s="93">
        <v>36</v>
      </c>
      <c r="P282" s="93">
        <f t="shared" si="28"/>
        <v>19.331399999999999</v>
      </c>
      <c r="Q282" s="93">
        <f t="shared" si="29"/>
        <v>0</v>
      </c>
      <c r="R282" s="93">
        <f t="shared" si="30"/>
        <v>695.93039999999996</v>
      </c>
      <c r="S282" s="93">
        <f t="shared" si="26"/>
        <v>695.93039999999996</v>
      </c>
      <c r="T282" s="93">
        <f t="shared" si="27"/>
        <v>6.9600000000036744E-2</v>
      </c>
    </row>
    <row r="283" spans="1:20" ht="15">
      <c r="A283" s="83" t="s">
        <v>93</v>
      </c>
      <c r="B283" s="83">
        <v>1194</v>
      </c>
      <c r="C283" s="55">
        <v>1</v>
      </c>
      <c r="D283" s="42" t="s">
        <v>60</v>
      </c>
      <c r="E283" s="58"/>
      <c r="F283" s="58"/>
      <c r="G283" s="85"/>
      <c r="H283" s="58"/>
      <c r="I283" s="64"/>
      <c r="J283" s="208"/>
      <c r="K283" s="42"/>
      <c r="L283" s="42"/>
      <c r="M283" s="92">
        <v>0.33329999999999999</v>
      </c>
      <c r="N283" s="93">
        <v>12</v>
      </c>
      <c r="O283" s="93">
        <v>36</v>
      </c>
      <c r="P283" s="93">
        <f t="shared" si="28"/>
        <v>0</v>
      </c>
      <c r="Q283" s="93">
        <f t="shared" si="29"/>
        <v>0</v>
      </c>
      <c r="R283" s="93">
        <f t="shared" si="30"/>
        <v>0</v>
      </c>
      <c r="S283" s="93">
        <f t="shared" si="26"/>
        <v>0</v>
      </c>
      <c r="T283" s="93">
        <f t="shared" si="27"/>
        <v>0</v>
      </c>
    </row>
    <row r="284" spans="1:20" ht="15">
      <c r="A284" s="83" t="s">
        <v>93</v>
      </c>
      <c r="B284" s="83">
        <v>1195</v>
      </c>
      <c r="C284" s="55">
        <v>1</v>
      </c>
      <c r="D284" s="42" t="s">
        <v>65</v>
      </c>
      <c r="E284" s="58"/>
      <c r="F284" s="58"/>
      <c r="G284" s="85"/>
      <c r="H284" s="58"/>
      <c r="I284" s="64"/>
      <c r="J284" s="208"/>
      <c r="K284" s="42"/>
      <c r="L284" s="42"/>
      <c r="M284" s="92">
        <v>0.33329999999999999</v>
      </c>
      <c r="N284" s="93">
        <v>12</v>
      </c>
      <c r="O284" s="93">
        <v>36</v>
      </c>
      <c r="P284" s="93">
        <f t="shared" si="28"/>
        <v>0</v>
      </c>
      <c r="Q284" s="93">
        <f t="shared" si="29"/>
        <v>0</v>
      </c>
      <c r="R284" s="93">
        <f t="shared" si="30"/>
        <v>0</v>
      </c>
      <c r="S284" s="93">
        <f t="shared" si="26"/>
        <v>0</v>
      </c>
      <c r="T284" s="93">
        <f t="shared" si="27"/>
        <v>0</v>
      </c>
    </row>
    <row r="285" spans="1:20" ht="15">
      <c r="A285" s="83" t="s">
        <v>93</v>
      </c>
      <c r="B285" s="83">
        <v>1196</v>
      </c>
      <c r="C285" s="83">
        <v>1</v>
      </c>
      <c r="D285" s="87" t="s">
        <v>260</v>
      </c>
      <c r="E285" s="102">
        <v>1387993</v>
      </c>
      <c r="F285" s="88">
        <v>931</v>
      </c>
      <c r="G285" s="89">
        <v>40574</v>
      </c>
      <c r="H285" s="90">
        <v>675</v>
      </c>
      <c r="I285" s="64">
        <v>8075.04</v>
      </c>
      <c r="J285" s="91" t="s">
        <v>413</v>
      </c>
      <c r="K285" s="42"/>
      <c r="L285" s="42" t="s">
        <v>1866</v>
      </c>
      <c r="M285" s="92">
        <v>0.33329999999999999</v>
      </c>
      <c r="N285" s="93">
        <v>0</v>
      </c>
      <c r="O285" s="93">
        <v>36</v>
      </c>
      <c r="P285" s="93">
        <f t="shared" si="28"/>
        <v>224.28423599999999</v>
      </c>
      <c r="Q285" s="93">
        <f t="shared" si="29"/>
        <v>0</v>
      </c>
      <c r="R285" s="93">
        <f t="shared" si="30"/>
        <v>8074.2324959999996</v>
      </c>
      <c r="S285" s="93">
        <f t="shared" si="26"/>
        <v>8074.2324959999996</v>
      </c>
      <c r="T285" s="93">
        <f t="shared" si="27"/>
        <v>0.80750400000033551</v>
      </c>
    </row>
    <row r="286" spans="1:20" ht="15">
      <c r="A286" s="83" t="s">
        <v>93</v>
      </c>
      <c r="B286" s="83">
        <v>1197</v>
      </c>
      <c r="C286" s="83">
        <v>1</v>
      </c>
      <c r="D286" s="87" t="s">
        <v>261</v>
      </c>
      <c r="E286" s="102">
        <v>1391645</v>
      </c>
      <c r="F286" s="88">
        <v>931</v>
      </c>
      <c r="G286" s="89">
        <v>40574</v>
      </c>
      <c r="H286" s="90">
        <v>675</v>
      </c>
      <c r="I286" s="64">
        <v>5590.41</v>
      </c>
      <c r="J286" s="91" t="s">
        <v>413</v>
      </c>
      <c r="K286" s="42"/>
      <c r="L286" s="42" t="s">
        <v>1866</v>
      </c>
      <c r="M286" s="92">
        <v>0.33329999999999999</v>
      </c>
      <c r="N286" s="93">
        <v>0</v>
      </c>
      <c r="O286" s="93">
        <v>36</v>
      </c>
      <c r="P286" s="93">
        <f t="shared" si="28"/>
        <v>155.27363775000001</v>
      </c>
      <c r="Q286" s="93">
        <f t="shared" si="29"/>
        <v>0</v>
      </c>
      <c r="R286" s="93">
        <f t="shared" si="30"/>
        <v>5589.8509590000003</v>
      </c>
      <c r="S286" s="93">
        <f t="shared" si="26"/>
        <v>5589.8509590000003</v>
      </c>
      <c r="T286" s="93">
        <f t="shared" si="27"/>
        <v>0.5590409999995245</v>
      </c>
    </row>
    <row r="287" spans="1:20" ht="15">
      <c r="A287" s="83" t="s">
        <v>93</v>
      </c>
      <c r="B287" s="83">
        <v>1198</v>
      </c>
      <c r="C287" s="83">
        <v>1</v>
      </c>
      <c r="D287" s="87" t="s">
        <v>262</v>
      </c>
      <c r="E287" s="102">
        <v>1395298</v>
      </c>
      <c r="F287" s="88">
        <v>931</v>
      </c>
      <c r="G287" s="89">
        <v>40574</v>
      </c>
      <c r="H287" s="90">
        <v>675</v>
      </c>
      <c r="I287" s="64">
        <v>7058.6</v>
      </c>
      <c r="J287" s="91" t="s">
        <v>413</v>
      </c>
      <c r="K287" s="42"/>
      <c r="L287" s="42" t="s">
        <v>1866</v>
      </c>
      <c r="M287" s="92">
        <v>0.33329999999999999</v>
      </c>
      <c r="N287" s="93">
        <v>0</v>
      </c>
      <c r="O287" s="93">
        <v>36</v>
      </c>
      <c r="P287" s="93">
        <f t="shared" si="28"/>
        <v>196.05261499999997</v>
      </c>
      <c r="Q287" s="93">
        <f t="shared" si="29"/>
        <v>0</v>
      </c>
      <c r="R287" s="93">
        <f t="shared" si="30"/>
        <v>7057.8941399999994</v>
      </c>
      <c r="S287" s="93">
        <f t="shared" si="26"/>
        <v>7057.8941399999994</v>
      </c>
      <c r="T287" s="93">
        <f t="shared" si="27"/>
        <v>0.70586000000093918</v>
      </c>
    </row>
    <row r="288" spans="1:20" ht="15">
      <c r="A288" s="83" t="s">
        <v>93</v>
      </c>
      <c r="B288" s="83">
        <v>1199</v>
      </c>
      <c r="C288" s="83">
        <v>1</v>
      </c>
      <c r="D288" s="87" t="s">
        <v>263</v>
      </c>
      <c r="E288" s="90"/>
      <c r="F288" s="88">
        <v>434</v>
      </c>
      <c r="G288" s="89">
        <v>41192</v>
      </c>
      <c r="H288" s="90" t="s">
        <v>414</v>
      </c>
      <c r="I288" s="64">
        <v>2362.5</v>
      </c>
      <c r="J288" s="91" t="s">
        <v>356</v>
      </c>
      <c r="K288" s="42"/>
      <c r="L288" s="42" t="s">
        <v>1862</v>
      </c>
      <c r="M288" s="92">
        <v>0.33329999999999999</v>
      </c>
      <c r="N288" s="93">
        <v>0</v>
      </c>
      <c r="O288" s="93">
        <v>36</v>
      </c>
      <c r="P288" s="93">
        <f t="shared" si="28"/>
        <v>65.618437499999999</v>
      </c>
      <c r="Q288" s="93">
        <f t="shared" si="29"/>
        <v>0</v>
      </c>
      <c r="R288" s="93">
        <f t="shared" si="30"/>
        <v>2362.2637500000001</v>
      </c>
      <c r="S288" s="93">
        <f t="shared" si="26"/>
        <v>2362.2637500000001</v>
      </c>
      <c r="T288" s="93">
        <f t="shared" si="27"/>
        <v>0.23624999999992724</v>
      </c>
    </row>
    <row r="289" spans="1:20" ht="15">
      <c r="A289" s="83" t="s">
        <v>93</v>
      </c>
      <c r="B289" s="83">
        <v>1200</v>
      </c>
      <c r="C289" s="83">
        <v>1</v>
      </c>
      <c r="D289" s="87" t="s">
        <v>0</v>
      </c>
      <c r="E289" s="90"/>
      <c r="F289" s="88">
        <v>451</v>
      </c>
      <c r="G289" s="89">
        <v>41206</v>
      </c>
      <c r="H289" s="90" t="s">
        <v>393</v>
      </c>
      <c r="I289" s="64">
        <v>75.709999999999994</v>
      </c>
      <c r="J289" s="91" t="s">
        <v>356</v>
      </c>
      <c r="K289" s="42"/>
      <c r="L289" s="42" t="s">
        <v>1862</v>
      </c>
      <c r="M289" s="92">
        <v>0.33329999999999999</v>
      </c>
      <c r="N289" s="93">
        <v>0</v>
      </c>
      <c r="O289" s="93">
        <v>36</v>
      </c>
      <c r="P289" s="93">
        <f t="shared" si="28"/>
        <v>2.1028452499999997</v>
      </c>
      <c r="Q289" s="93">
        <f t="shared" si="29"/>
        <v>0</v>
      </c>
      <c r="R289" s="93">
        <f t="shared" si="30"/>
        <v>75.702428999999995</v>
      </c>
      <c r="S289" s="93">
        <f t="shared" si="26"/>
        <v>75.702428999999995</v>
      </c>
      <c r="T289" s="93">
        <f t="shared" si="27"/>
        <v>7.5709999999986621E-3</v>
      </c>
    </row>
    <row r="290" spans="1:20" ht="15">
      <c r="A290" s="83" t="s">
        <v>93</v>
      </c>
      <c r="B290" s="83">
        <v>1202</v>
      </c>
      <c r="C290" s="83">
        <v>1</v>
      </c>
      <c r="D290" s="87" t="s">
        <v>1</v>
      </c>
      <c r="E290" s="90"/>
      <c r="F290" s="88">
        <v>484</v>
      </c>
      <c r="G290" s="89">
        <v>41221</v>
      </c>
      <c r="H290" s="90" t="s">
        <v>415</v>
      </c>
      <c r="I290" s="64">
        <v>181.86</v>
      </c>
      <c r="J290" s="91" t="s">
        <v>357</v>
      </c>
      <c r="K290" s="42"/>
      <c r="L290" s="42" t="s">
        <v>1862</v>
      </c>
      <c r="M290" s="92">
        <v>0.33329999999999999</v>
      </c>
      <c r="N290" s="93">
        <v>0</v>
      </c>
      <c r="O290" s="93">
        <v>36</v>
      </c>
      <c r="P290" s="93">
        <f t="shared" si="28"/>
        <v>5.0511615000000001</v>
      </c>
      <c r="Q290" s="93">
        <f t="shared" si="29"/>
        <v>0</v>
      </c>
      <c r="R290" s="93">
        <f t="shared" si="30"/>
        <v>181.841814</v>
      </c>
      <c r="S290" s="93">
        <f t="shared" si="26"/>
        <v>181.841814</v>
      </c>
      <c r="T290" s="93">
        <f t="shared" si="27"/>
        <v>1.8186000000014246E-2</v>
      </c>
    </row>
    <row r="291" spans="1:20" ht="15">
      <c r="A291" s="83" t="s">
        <v>93</v>
      </c>
      <c r="B291" s="83">
        <v>1203</v>
      </c>
      <c r="C291" s="83">
        <v>1</v>
      </c>
      <c r="D291" s="87" t="s">
        <v>2</v>
      </c>
      <c r="E291" s="90"/>
      <c r="F291" s="88">
        <v>484</v>
      </c>
      <c r="G291" s="89">
        <v>41221</v>
      </c>
      <c r="H291" s="90" t="s">
        <v>415</v>
      </c>
      <c r="I291" s="64">
        <v>251</v>
      </c>
      <c r="J291" s="91" t="s">
        <v>357</v>
      </c>
      <c r="K291" s="42"/>
      <c r="L291" s="42" t="s">
        <v>1862</v>
      </c>
      <c r="M291" s="92">
        <v>0.33329999999999999</v>
      </c>
      <c r="N291" s="93">
        <v>0</v>
      </c>
      <c r="O291" s="93">
        <v>36</v>
      </c>
      <c r="P291" s="93">
        <f t="shared" si="28"/>
        <v>6.9715249999999997</v>
      </c>
      <c r="Q291" s="93">
        <f t="shared" si="29"/>
        <v>0</v>
      </c>
      <c r="R291" s="93">
        <f t="shared" si="30"/>
        <v>250.97489999999999</v>
      </c>
      <c r="S291" s="93">
        <f t="shared" si="26"/>
        <v>250.97489999999999</v>
      </c>
      <c r="T291" s="93">
        <f t="shared" si="27"/>
        <v>2.5100000000009004E-2</v>
      </c>
    </row>
    <row r="292" spans="1:20" ht="15">
      <c r="A292" s="83" t="s">
        <v>93</v>
      </c>
      <c r="B292" s="83">
        <v>1204</v>
      </c>
      <c r="C292" s="83">
        <v>1</v>
      </c>
      <c r="D292" s="87" t="s">
        <v>4</v>
      </c>
      <c r="E292" s="90"/>
      <c r="F292" s="88">
        <v>530</v>
      </c>
      <c r="G292" s="89">
        <v>41248</v>
      </c>
      <c r="H292" s="90">
        <v>11588</v>
      </c>
      <c r="I292" s="64">
        <v>820.12</v>
      </c>
      <c r="J292" s="91" t="s">
        <v>416</v>
      </c>
      <c r="K292" s="42"/>
      <c r="L292" s="42" t="s">
        <v>1868</v>
      </c>
      <c r="M292" s="92">
        <v>0.1</v>
      </c>
      <c r="N292" s="93">
        <v>12</v>
      </c>
      <c r="O292" s="93">
        <f>12+12+12+12</f>
        <v>48</v>
      </c>
      <c r="P292" s="93">
        <f t="shared" si="28"/>
        <v>6.8343333333333334</v>
      </c>
      <c r="Q292" s="93">
        <f t="shared" si="29"/>
        <v>82.012</v>
      </c>
      <c r="R292" s="93">
        <f t="shared" si="30"/>
        <v>328.048</v>
      </c>
      <c r="S292" s="93">
        <f t="shared" si="26"/>
        <v>410.06</v>
      </c>
      <c r="T292" s="93">
        <f t="shared" si="27"/>
        <v>410.06</v>
      </c>
    </row>
    <row r="293" spans="1:20" ht="15">
      <c r="A293" s="83" t="s">
        <v>93</v>
      </c>
      <c r="B293" s="83">
        <v>1205</v>
      </c>
      <c r="C293" s="83">
        <v>1</v>
      </c>
      <c r="D293" s="87" t="s">
        <v>4</v>
      </c>
      <c r="E293" s="90"/>
      <c r="F293" s="88">
        <v>530</v>
      </c>
      <c r="G293" s="89">
        <v>41248</v>
      </c>
      <c r="H293" s="90">
        <v>11588</v>
      </c>
      <c r="I293" s="64">
        <v>820.12</v>
      </c>
      <c r="J293" s="91" t="s">
        <v>416</v>
      </c>
      <c r="K293" s="42"/>
      <c r="L293" s="42" t="s">
        <v>1868</v>
      </c>
      <c r="M293" s="92">
        <v>0.1</v>
      </c>
      <c r="N293" s="93">
        <v>12</v>
      </c>
      <c r="O293" s="93">
        <f t="shared" ref="O293:O299" si="31">12+12+12+12</f>
        <v>48</v>
      </c>
      <c r="P293" s="93">
        <f t="shared" si="28"/>
        <v>6.8343333333333334</v>
      </c>
      <c r="Q293" s="93">
        <f t="shared" si="29"/>
        <v>82.012</v>
      </c>
      <c r="R293" s="93">
        <f t="shared" si="30"/>
        <v>328.048</v>
      </c>
      <c r="S293" s="93">
        <f t="shared" si="26"/>
        <v>410.06</v>
      </c>
      <c r="T293" s="93">
        <f t="shared" si="27"/>
        <v>410.06</v>
      </c>
    </row>
    <row r="294" spans="1:20" ht="15">
      <c r="A294" s="83" t="s">
        <v>93</v>
      </c>
      <c r="B294" s="83">
        <v>1206</v>
      </c>
      <c r="C294" s="83">
        <v>1</v>
      </c>
      <c r="D294" s="87" t="s">
        <v>5</v>
      </c>
      <c r="E294" s="90"/>
      <c r="F294" s="88">
        <v>530</v>
      </c>
      <c r="G294" s="89">
        <v>41248</v>
      </c>
      <c r="H294" s="90">
        <v>11588</v>
      </c>
      <c r="I294" s="64">
        <v>2509.08</v>
      </c>
      <c r="J294" s="91" t="s">
        <v>416</v>
      </c>
      <c r="K294" s="42"/>
      <c r="L294" s="42" t="s">
        <v>1868</v>
      </c>
      <c r="M294" s="92">
        <v>0.1</v>
      </c>
      <c r="N294" s="93">
        <v>12</v>
      </c>
      <c r="O294" s="93">
        <f t="shared" si="31"/>
        <v>48</v>
      </c>
      <c r="P294" s="93">
        <f t="shared" si="28"/>
        <v>20.909000000000002</v>
      </c>
      <c r="Q294" s="93">
        <f t="shared" si="29"/>
        <v>250.90800000000002</v>
      </c>
      <c r="R294" s="93">
        <f t="shared" si="30"/>
        <v>1003.6320000000001</v>
      </c>
      <c r="S294" s="93">
        <f t="shared" si="26"/>
        <v>1254.54</v>
      </c>
      <c r="T294" s="93">
        <f t="shared" si="27"/>
        <v>1254.54</v>
      </c>
    </row>
    <row r="295" spans="1:20" ht="15.75">
      <c r="A295" s="83" t="s">
        <v>93</v>
      </c>
      <c r="B295" s="83">
        <v>1207</v>
      </c>
      <c r="C295" s="83">
        <v>1</v>
      </c>
      <c r="D295" s="87" t="s">
        <v>6</v>
      </c>
      <c r="E295" s="104"/>
      <c r="F295" s="88">
        <v>532</v>
      </c>
      <c r="G295" s="89">
        <v>41243</v>
      </c>
      <c r="H295" s="90" t="s">
        <v>417</v>
      </c>
      <c r="I295" s="64">
        <v>645.26</v>
      </c>
      <c r="J295" s="91" t="s">
        <v>357</v>
      </c>
      <c r="K295" s="42"/>
      <c r="L295" s="42" t="s">
        <v>1862</v>
      </c>
      <c r="M295" s="92">
        <v>0.1</v>
      </c>
      <c r="N295" s="93">
        <v>12</v>
      </c>
      <c r="O295" s="93">
        <f t="shared" si="31"/>
        <v>48</v>
      </c>
      <c r="P295" s="93">
        <f t="shared" si="28"/>
        <v>5.3771666666666667</v>
      </c>
      <c r="Q295" s="93">
        <f t="shared" si="29"/>
        <v>64.525999999999996</v>
      </c>
      <c r="R295" s="93">
        <f t="shared" si="30"/>
        <v>258.10399999999998</v>
      </c>
      <c r="S295" s="93">
        <f t="shared" si="26"/>
        <v>322.63</v>
      </c>
      <c r="T295" s="93">
        <f t="shared" si="27"/>
        <v>322.63</v>
      </c>
    </row>
    <row r="296" spans="1:20" ht="15.75">
      <c r="A296" s="83" t="s">
        <v>93</v>
      </c>
      <c r="B296" s="83">
        <v>1208</v>
      </c>
      <c r="C296" s="83">
        <v>1</v>
      </c>
      <c r="D296" s="87" t="s">
        <v>7</v>
      </c>
      <c r="E296" s="104"/>
      <c r="F296" s="88">
        <v>532</v>
      </c>
      <c r="G296" s="89">
        <v>41242</v>
      </c>
      <c r="H296" s="90" t="s">
        <v>418</v>
      </c>
      <c r="I296" s="64">
        <v>67</v>
      </c>
      <c r="J296" s="91" t="s">
        <v>357</v>
      </c>
      <c r="K296" s="42"/>
      <c r="L296" s="42" t="s">
        <v>1862</v>
      </c>
      <c r="M296" s="92">
        <v>0.1</v>
      </c>
      <c r="N296" s="93">
        <v>12</v>
      </c>
      <c r="O296" s="93">
        <f t="shared" si="31"/>
        <v>48</v>
      </c>
      <c r="P296" s="93">
        <f t="shared" si="28"/>
        <v>0.55833333333333335</v>
      </c>
      <c r="Q296" s="93">
        <f t="shared" si="29"/>
        <v>6.7</v>
      </c>
      <c r="R296" s="93">
        <f t="shared" si="30"/>
        <v>26.8</v>
      </c>
      <c r="S296" s="93">
        <f t="shared" si="26"/>
        <v>33.5</v>
      </c>
      <c r="T296" s="93">
        <f t="shared" si="27"/>
        <v>33.5</v>
      </c>
    </row>
    <row r="297" spans="1:20" ht="15.75">
      <c r="A297" s="83" t="s">
        <v>93</v>
      </c>
      <c r="B297" s="83">
        <v>1209</v>
      </c>
      <c r="C297" s="83">
        <v>1</v>
      </c>
      <c r="D297" s="87" t="s">
        <v>264</v>
      </c>
      <c r="E297" s="104"/>
      <c r="F297" s="88">
        <v>546</v>
      </c>
      <c r="G297" s="89">
        <v>41253</v>
      </c>
      <c r="H297" s="90">
        <v>25383</v>
      </c>
      <c r="I297" s="64">
        <v>3074</v>
      </c>
      <c r="J297" s="91" t="s">
        <v>419</v>
      </c>
      <c r="K297" s="42"/>
      <c r="L297" s="42" t="s">
        <v>1862</v>
      </c>
      <c r="M297" s="92">
        <v>0.1</v>
      </c>
      <c r="N297" s="93">
        <v>12</v>
      </c>
      <c r="O297" s="93">
        <f t="shared" si="31"/>
        <v>48</v>
      </c>
      <c r="P297" s="93">
        <f t="shared" si="28"/>
        <v>25.616666666666671</v>
      </c>
      <c r="Q297" s="93">
        <f t="shared" si="29"/>
        <v>307.40000000000003</v>
      </c>
      <c r="R297" s="93">
        <f t="shared" si="30"/>
        <v>1229.6000000000001</v>
      </c>
      <c r="S297" s="93">
        <f t="shared" si="26"/>
        <v>1537.0000000000002</v>
      </c>
      <c r="T297" s="93">
        <f t="shared" si="27"/>
        <v>1536.9999999999998</v>
      </c>
    </row>
    <row r="298" spans="1:20" ht="15.75">
      <c r="A298" s="83" t="s">
        <v>93</v>
      </c>
      <c r="B298" s="83" t="s">
        <v>265</v>
      </c>
      <c r="C298" s="83">
        <v>9</v>
      </c>
      <c r="D298" s="87" t="s">
        <v>266</v>
      </c>
      <c r="E298" s="104"/>
      <c r="F298" s="88">
        <v>559</v>
      </c>
      <c r="G298" s="89">
        <v>41257</v>
      </c>
      <c r="H298" s="90" t="s">
        <v>420</v>
      </c>
      <c r="I298" s="64">
        <v>584.17999999999995</v>
      </c>
      <c r="J298" s="91" t="s">
        <v>489</v>
      </c>
      <c r="K298" s="42"/>
      <c r="L298" s="42" t="s">
        <v>1862</v>
      </c>
      <c r="M298" s="92">
        <v>0.1</v>
      </c>
      <c r="N298" s="93">
        <v>12</v>
      </c>
      <c r="O298" s="93">
        <f t="shared" si="31"/>
        <v>48</v>
      </c>
      <c r="P298" s="93">
        <f t="shared" si="28"/>
        <v>4.8681666666666663</v>
      </c>
      <c r="Q298" s="93">
        <f t="shared" si="29"/>
        <v>58.417999999999992</v>
      </c>
      <c r="R298" s="93">
        <f t="shared" si="30"/>
        <v>233.67199999999997</v>
      </c>
      <c r="S298" s="93">
        <f t="shared" si="26"/>
        <v>292.08999999999997</v>
      </c>
      <c r="T298" s="93">
        <f t="shared" si="27"/>
        <v>292.08999999999997</v>
      </c>
    </row>
    <row r="299" spans="1:20" ht="15">
      <c r="A299" s="83" t="s">
        <v>93</v>
      </c>
      <c r="B299" s="83">
        <v>1220</v>
      </c>
      <c r="C299" s="83">
        <v>1</v>
      </c>
      <c r="D299" s="87" t="s">
        <v>267</v>
      </c>
      <c r="E299" s="102">
        <v>1230939</v>
      </c>
      <c r="F299" s="88">
        <v>300</v>
      </c>
      <c r="G299" s="89">
        <v>41257</v>
      </c>
      <c r="H299" s="90"/>
      <c r="I299" s="64">
        <v>28399.68</v>
      </c>
      <c r="J299" s="91"/>
      <c r="K299" s="42"/>
      <c r="L299" s="42" t="s">
        <v>1869</v>
      </c>
      <c r="M299" s="92">
        <v>0.1</v>
      </c>
      <c r="N299" s="93">
        <v>12</v>
      </c>
      <c r="O299" s="93">
        <f t="shared" si="31"/>
        <v>48</v>
      </c>
      <c r="P299" s="93">
        <f t="shared" si="28"/>
        <v>236.66400000000002</v>
      </c>
      <c r="Q299" s="93">
        <f t="shared" si="29"/>
        <v>2839.9680000000003</v>
      </c>
      <c r="R299" s="93">
        <f t="shared" si="30"/>
        <v>11359.872000000001</v>
      </c>
      <c r="S299" s="93">
        <f t="shared" si="26"/>
        <v>14199.840000000002</v>
      </c>
      <c r="T299" s="93">
        <f t="shared" si="27"/>
        <v>14199.839999999998</v>
      </c>
    </row>
    <row r="300" spans="1:20" ht="15">
      <c r="A300" s="83" t="s">
        <v>93</v>
      </c>
      <c r="B300" s="83">
        <v>1221</v>
      </c>
      <c r="C300" s="83">
        <v>1</v>
      </c>
      <c r="D300" s="87" t="s">
        <v>268</v>
      </c>
      <c r="E300" s="102">
        <v>2593658</v>
      </c>
      <c r="F300" s="88">
        <v>184</v>
      </c>
      <c r="G300" s="89">
        <v>41061</v>
      </c>
      <c r="H300" s="90" t="s">
        <v>422</v>
      </c>
      <c r="I300" s="64">
        <v>469</v>
      </c>
      <c r="J300" s="91" t="s">
        <v>421</v>
      </c>
      <c r="K300" s="42"/>
      <c r="L300" s="42" t="s">
        <v>1863</v>
      </c>
      <c r="M300" s="92">
        <v>0.1</v>
      </c>
      <c r="N300" s="93">
        <v>12</v>
      </c>
      <c r="O300" s="93">
        <f>7+12+12+12+12</f>
        <v>55</v>
      </c>
      <c r="P300" s="93">
        <f t="shared" si="28"/>
        <v>3.9083333333333337</v>
      </c>
      <c r="Q300" s="93">
        <f t="shared" si="29"/>
        <v>46.900000000000006</v>
      </c>
      <c r="R300" s="93">
        <f t="shared" si="30"/>
        <v>214.95833333333334</v>
      </c>
      <c r="S300" s="93">
        <f t="shared" si="26"/>
        <v>261.85833333333335</v>
      </c>
      <c r="T300" s="93">
        <f t="shared" si="27"/>
        <v>207.14166666666665</v>
      </c>
    </row>
    <row r="301" spans="1:20" ht="15">
      <c r="A301" s="83" t="s">
        <v>93</v>
      </c>
      <c r="B301" s="83">
        <v>1222</v>
      </c>
      <c r="C301" s="83">
        <v>1</v>
      </c>
      <c r="D301" s="87" t="s">
        <v>11</v>
      </c>
      <c r="E301" s="102"/>
      <c r="F301" s="88"/>
      <c r="G301" s="89">
        <v>41271</v>
      </c>
      <c r="H301" s="90" t="s">
        <v>423</v>
      </c>
      <c r="I301" s="64">
        <v>145</v>
      </c>
      <c r="J301" s="91"/>
      <c r="K301" s="42"/>
      <c r="L301" s="42" t="s">
        <v>1863</v>
      </c>
      <c r="M301" s="92">
        <v>0.1</v>
      </c>
      <c r="N301" s="93">
        <v>12</v>
      </c>
      <c r="O301" s="93">
        <f>12+12+12+12</f>
        <v>48</v>
      </c>
      <c r="P301" s="93">
        <f t="shared" si="28"/>
        <v>1.2083333333333333</v>
      </c>
      <c r="Q301" s="93">
        <f t="shared" si="29"/>
        <v>14.5</v>
      </c>
      <c r="R301" s="93">
        <f t="shared" si="30"/>
        <v>58</v>
      </c>
      <c r="S301" s="93">
        <f t="shared" si="26"/>
        <v>72.5</v>
      </c>
      <c r="T301" s="93">
        <f t="shared" si="27"/>
        <v>72.5</v>
      </c>
    </row>
    <row r="302" spans="1:20" ht="15">
      <c r="A302" s="83" t="s">
        <v>93</v>
      </c>
      <c r="B302" s="83">
        <v>1223</v>
      </c>
      <c r="C302" s="83">
        <v>1</v>
      </c>
      <c r="D302" s="87" t="s">
        <v>269</v>
      </c>
      <c r="E302" s="102">
        <v>1420865</v>
      </c>
      <c r="F302" s="88">
        <v>1219</v>
      </c>
      <c r="G302" s="89">
        <v>40767</v>
      </c>
      <c r="H302" s="90">
        <v>1021</v>
      </c>
      <c r="I302" s="64">
        <v>5796.76</v>
      </c>
      <c r="J302" s="91" t="s">
        <v>413</v>
      </c>
      <c r="K302" s="42"/>
      <c r="L302" s="42" t="s">
        <v>1866</v>
      </c>
      <c r="M302" s="92">
        <v>0.1</v>
      </c>
      <c r="N302" s="93">
        <v>12</v>
      </c>
      <c r="O302" s="93">
        <f>4+12+12+12+12+12</f>
        <v>64</v>
      </c>
      <c r="P302" s="93">
        <f t="shared" si="28"/>
        <v>48.306333333333335</v>
      </c>
      <c r="Q302" s="93">
        <f t="shared" si="29"/>
        <v>579.67600000000004</v>
      </c>
      <c r="R302" s="93">
        <f t="shared" si="30"/>
        <v>3091.6053333333334</v>
      </c>
      <c r="S302" s="93">
        <f t="shared" si="26"/>
        <v>3671.2813333333334</v>
      </c>
      <c r="T302" s="93">
        <f t="shared" si="27"/>
        <v>2125.4786666666669</v>
      </c>
    </row>
    <row r="303" spans="1:20" ht="15">
      <c r="A303" s="83" t="s">
        <v>93</v>
      </c>
      <c r="B303" s="83">
        <v>1224</v>
      </c>
      <c r="C303" s="83">
        <v>1</v>
      </c>
      <c r="D303" s="87" t="s">
        <v>270</v>
      </c>
      <c r="E303" s="102">
        <v>1424517</v>
      </c>
      <c r="F303" s="88">
        <v>1220</v>
      </c>
      <c r="G303" s="89">
        <v>40767</v>
      </c>
      <c r="H303" s="90">
        <v>1022</v>
      </c>
      <c r="I303" s="64">
        <v>13722.42</v>
      </c>
      <c r="J303" s="91" t="s">
        <v>413</v>
      </c>
      <c r="K303" s="42"/>
      <c r="L303" s="42" t="s">
        <v>1866</v>
      </c>
      <c r="M303" s="92">
        <v>0.1</v>
      </c>
      <c r="N303" s="93">
        <v>12</v>
      </c>
      <c r="O303" s="93">
        <f t="shared" ref="O303:O304" si="32">4+12+12+12+12+12</f>
        <v>64</v>
      </c>
      <c r="P303" s="93">
        <f t="shared" si="28"/>
        <v>114.35350000000001</v>
      </c>
      <c r="Q303" s="93">
        <f t="shared" si="29"/>
        <v>1372.2420000000002</v>
      </c>
      <c r="R303" s="93">
        <f t="shared" si="30"/>
        <v>7318.6240000000007</v>
      </c>
      <c r="S303" s="93">
        <f t="shared" si="26"/>
        <v>8690.8660000000018</v>
      </c>
      <c r="T303" s="93">
        <f t="shared" si="27"/>
        <v>5031.5539999999983</v>
      </c>
    </row>
    <row r="304" spans="1:20" ht="15">
      <c r="A304" s="99" t="s">
        <v>93</v>
      </c>
      <c r="B304" s="99">
        <v>1225</v>
      </c>
      <c r="C304" s="99">
        <v>1</v>
      </c>
      <c r="D304" s="87" t="s">
        <v>271</v>
      </c>
      <c r="E304" s="102">
        <v>1428169</v>
      </c>
      <c r="F304" s="88">
        <v>1220</v>
      </c>
      <c r="G304" s="89">
        <v>40767</v>
      </c>
      <c r="H304" s="90">
        <v>1022</v>
      </c>
      <c r="I304" s="64">
        <v>13463.42</v>
      </c>
      <c r="J304" s="91" t="s">
        <v>413</v>
      </c>
      <c r="K304" s="42"/>
      <c r="L304" s="42" t="s">
        <v>1866</v>
      </c>
      <c r="M304" s="92">
        <v>0.1</v>
      </c>
      <c r="N304" s="93">
        <v>12</v>
      </c>
      <c r="O304" s="93">
        <f t="shared" si="32"/>
        <v>64</v>
      </c>
      <c r="P304" s="93">
        <f t="shared" si="28"/>
        <v>112.19516666666668</v>
      </c>
      <c r="Q304" s="93">
        <f t="shared" si="29"/>
        <v>1346.3420000000001</v>
      </c>
      <c r="R304" s="93">
        <f t="shared" si="30"/>
        <v>7180.4906666666675</v>
      </c>
      <c r="S304" s="93">
        <f t="shared" si="26"/>
        <v>8526.8326666666671</v>
      </c>
      <c r="T304" s="93">
        <f t="shared" si="27"/>
        <v>4936.5873333333329</v>
      </c>
    </row>
    <row r="305" spans="1:20" ht="15">
      <c r="A305" s="99" t="s">
        <v>93</v>
      </c>
      <c r="B305" s="99">
        <v>1226</v>
      </c>
      <c r="C305" s="99">
        <v>1</v>
      </c>
      <c r="D305" s="87" t="s">
        <v>272</v>
      </c>
      <c r="E305" s="90" t="s">
        <v>425</v>
      </c>
      <c r="F305" s="88">
        <v>76</v>
      </c>
      <c r="G305" s="89">
        <v>40981</v>
      </c>
      <c r="H305" s="90">
        <v>1224</v>
      </c>
      <c r="I305" s="64">
        <v>4680</v>
      </c>
      <c r="J305" s="91" t="s">
        <v>424</v>
      </c>
      <c r="K305" s="42"/>
      <c r="L305" s="42" t="s">
        <v>1862</v>
      </c>
      <c r="M305" s="92">
        <v>0.1</v>
      </c>
      <c r="N305" s="93">
        <v>12</v>
      </c>
      <c r="O305" s="93">
        <f>9+12+12+12+12+12</f>
        <v>69</v>
      </c>
      <c r="P305" s="93">
        <f t="shared" si="28"/>
        <v>39</v>
      </c>
      <c r="Q305" s="93">
        <f t="shared" si="29"/>
        <v>468</v>
      </c>
      <c r="R305" s="93">
        <f t="shared" si="30"/>
        <v>2691</v>
      </c>
      <c r="S305" s="93">
        <f t="shared" si="26"/>
        <v>3159</v>
      </c>
      <c r="T305" s="93">
        <f t="shared" si="27"/>
        <v>1521</v>
      </c>
    </row>
    <row r="306" spans="1:20" ht="30">
      <c r="A306" s="99" t="s">
        <v>93</v>
      </c>
      <c r="B306" s="99">
        <v>1227</v>
      </c>
      <c r="C306" s="99">
        <v>1</v>
      </c>
      <c r="D306" s="105" t="s">
        <v>495</v>
      </c>
      <c r="E306" s="90" t="s">
        <v>426</v>
      </c>
      <c r="F306" s="88">
        <v>259</v>
      </c>
      <c r="G306" s="89">
        <v>41107</v>
      </c>
      <c r="H306" s="90">
        <v>1252</v>
      </c>
      <c r="I306" s="64">
        <v>18101.8</v>
      </c>
      <c r="J306" s="91" t="s">
        <v>424</v>
      </c>
      <c r="K306" s="42"/>
      <c r="L306" s="42" t="s">
        <v>1862</v>
      </c>
      <c r="M306" s="92">
        <v>0.1</v>
      </c>
      <c r="N306" s="93">
        <v>12</v>
      </c>
      <c r="O306" s="93">
        <f>5+12+12+12+12</f>
        <v>53</v>
      </c>
      <c r="P306" s="93">
        <f t="shared" si="28"/>
        <v>150.84833333333333</v>
      </c>
      <c r="Q306" s="93">
        <f t="shared" si="29"/>
        <v>1810.1799999999998</v>
      </c>
      <c r="R306" s="93">
        <f t="shared" si="30"/>
        <v>7994.9616666666661</v>
      </c>
      <c r="S306" s="93">
        <f t="shared" si="26"/>
        <v>9805.1416666666664</v>
      </c>
      <c r="T306" s="93">
        <f t="shared" si="27"/>
        <v>8296.6583333333328</v>
      </c>
    </row>
    <row r="307" spans="1:20" ht="15">
      <c r="A307" s="99" t="s">
        <v>93</v>
      </c>
      <c r="B307" s="99">
        <v>1229</v>
      </c>
      <c r="C307" s="99">
        <v>1</v>
      </c>
      <c r="D307" s="87" t="s">
        <v>523</v>
      </c>
      <c r="E307" s="90"/>
      <c r="F307" s="102">
        <v>466</v>
      </c>
      <c r="G307" s="89">
        <v>40482</v>
      </c>
      <c r="H307" s="90" t="s">
        <v>427</v>
      </c>
      <c r="I307" s="64">
        <v>337</v>
      </c>
      <c r="J307" s="91" t="s">
        <v>357</v>
      </c>
      <c r="K307" s="42"/>
      <c r="L307" s="42" t="s">
        <v>1862</v>
      </c>
      <c r="M307" s="92">
        <v>0.1</v>
      </c>
      <c r="N307" s="93">
        <v>12</v>
      </c>
      <c r="O307" s="93">
        <f>2+12+12+12+12+12+12</f>
        <v>74</v>
      </c>
      <c r="P307" s="93">
        <f t="shared" si="28"/>
        <v>2.8083333333333336</v>
      </c>
      <c r="Q307" s="93">
        <f t="shared" si="29"/>
        <v>33.700000000000003</v>
      </c>
      <c r="R307" s="93">
        <f t="shared" si="30"/>
        <v>207.81666666666669</v>
      </c>
      <c r="S307" s="93">
        <f t="shared" si="26"/>
        <v>241.51666666666671</v>
      </c>
      <c r="T307" s="93">
        <f t="shared" si="27"/>
        <v>95.483333333333292</v>
      </c>
    </row>
    <row r="308" spans="1:20" ht="15">
      <c r="A308" s="55" t="s">
        <v>93</v>
      </c>
      <c r="B308" s="55">
        <v>1234</v>
      </c>
      <c r="C308" s="55">
        <v>1</v>
      </c>
      <c r="D308" s="103" t="s">
        <v>197</v>
      </c>
      <c r="E308" s="58"/>
      <c r="F308" s="58"/>
      <c r="G308" s="85"/>
      <c r="H308" s="58"/>
      <c r="I308" s="64"/>
      <c r="J308" s="208"/>
      <c r="K308" s="42"/>
      <c r="L308" s="42"/>
      <c r="M308" s="92">
        <v>0.1</v>
      </c>
      <c r="N308" s="93">
        <v>12</v>
      </c>
      <c r="O308" s="93"/>
      <c r="P308" s="93">
        <f t="shared" si="28"/>
        <v>0</v>
      </c>
      <c r="Q308" s="93">
        <f t="shared" si="29"/>
        <v>0</v>
      </c>
      <c r="R308" s="93">
        <f t="shared" si="30"/>
        <v>0</v>
      </c>
      <c r="S308" s="93">
        <f t="shared" si="26"/>
        <v>0</v>
      </c>
      <c r="T308" s="93">
        <f t="shared" si="27"/>
        <v>0</v>
      </c>
    </row>
    <row r="309" spans="1:20" ht="15">
      <c r="A309" s="55" t="s">
        <v>93</v>
      </c>
      <c r="B309" s="55">
        <v>1238</v>
      </c>
      <c r="C309" s="55">
        <v>1</v>
      </c>
      <c r="D309" s="103" t="s">
        <v>13</v>
      </c>
      <c r="E309" s="58"/>
      <c r="F309" s="58"/>
      <c r="G309" s="106">
        <v>41319</v>
      </c>
      <c r="H309" s="58" t="s">
        <v>465</v>
      </c>
      <c r="I309" s="107">
        <v>99.14</v>
      </c>
      <c r="J309" s="225" t="s">
        <v>386</v>
      </c>
      <c r="K309" s="42"/>
      <c r="L309" s="42" t="s">
        <v>1862</v>
      </c>
      <c r="M309" s="92">
        <v>0.1</v>
      </c>
      <c r="N309" s="93">
        <v>12</v>
      </c>
      <c r="O309" s="93">
        <f>10+12+12+12</f>
        <v>46</v>
      </c>
      <c r="P309" s="93">
        <f t="shared" si="28"/>
        <v>0.82616666666666683</v>
      </c>
      <c r="Q309" s="93">
        <f t="shared" si="29"/>
        <v>9.9140000000000015</v>
      </c>
      <c r="R309" s="93">
        <f t="shared" si="30"/>
        <v>38.003666666666675</v>
      </c>
      <c r="S309" s="93">
        <f t="shared" si="26"/>
        <v>47.917666666666676</v>
      </c>
      <c r="T309" s="93">
        <f t="shared" si="27"/>
        <v>51.222333333333324</v>
      </c>
    </row>
    <row r="310" spans="1:20" ht="15">
      <c r="A310" s="55" t="s">
        <v>93</v>
      </c>
      <c r="B310" s="55">
        <v>1240</v>
      </c>
      <c r="C310" s="55">
        <v>1</v>
      </c>
      <c r="D310" s="103" t="s">
        <v>200</v>
      </c>
      <c r="E310" s="58"/>
      <c r="F310" s="58"/>
      <c r="G310" s="106">
        <v>41319</v>
      </c>
      <c r="H310" s="58" t="s">
        <v>465</v>
      </c>
      <c r="I310" s="64">
        <v>688.79</v>
      </c>
      <c r="J310" s="225"/>
      <c r="K310" s="42"/>
      <c r="L310" s="42" t="s">
        <v>1862</v>
      </c>
      <c r="M310" s="92">
        <v>0.1</v>
      </c>
      <c r="N310" s="93">
        <v>12</v>
      </c>
      <c r="O310" s="93">
        <v>46</v>
      </c>
      <c r="P310" s="93">
        <f t="shared" si="28"/>
        <v>5.7399166666666668</v>
      </c>
      <c r="Q310" s="93">
        <f t="shared" si="29"/>
        <v>68.879000000000005</v>
      </c>
      <c r="R310" s="93">
        <f t="shared" si="30"/>
        <v>264.03616666666665</v>
      </c>
      <c r="S310" s="93">
        <f t="shared" si="26"/>
        <v>332.91516666666666</v>
      </c>
      <c r="T310" s="93">
        <f t="shared" si="27"/>
        <v>355.8748333333333</v>
      </c>
    </row>
    <row r="311" spans="1:20" ht="15">
      <c r="A311" s="55" t="s">
        <v>93</v>
      </c>
      <c r="B311" s="55">
        <v>1241</v>
      </c>
      <c r="C311" s="55">
        <v>1</v>
      </c>
      <c r="D311" s="103" t="s">
        <v>201</v>
      </c>
      <c r="E311" s="58"/>
      <c r="F311" s="58"/>
      <c r="G311" s="106">
        <v>41319</v>
      </c>
      <c r="H311" s="58" t="s">
        <v>465</v>
      </c>
      <c r="I311" s="64">
        <v>559.48</v>
      </c>
      <c r="J311" s="225"/>
      <c r="K311" s="42"/>
      <c r="L311" s="42" t="s">
        <v>1868</v>
      </c>
      <c r="M311" s="92">
        <v>0.1</v>
      </c>
      <c r="N311" s="93">
        <v>12</v>
      </c>
      <c r="O311" s="93">
        <v>46</v>
      </c>
      <c r="P311" s="93">
        <f t="shared" si="28"/>
        <v>4.6623333333333337</v>
      </c>
      <c r="Q311" s="93">
        <f t="shared" si="29"/>
        <v>55.948000000000008</v>
      </c>
      <c r="R311" s="93">
        <f t="shared" si="30"/>
        <v>214.46733333333336</v>
      </c>
      <c r="S311" s="93">
        <f t="shared" si="26"/>
        <v>270.41533333333336</v>
      </c>
      <c r="T311" s="93">
        <f t="shared" si="27"/>
        <v>289.06466666666665</v>
      </c>
    </row>
    <row r="312" spans="1:20" ht="15">
      <c r="A312" s="55" t="s">
        <v>93</v>
      </c>
      <c r="B312" s="55">
        <v>1242</v>
      </c>
      <c r="C312" s="55">
        <v>1</v>
      </c>
      <c r="D312" s="103" t="s">
        <v>273</v>
      </c>
      <c r="E312" s="58"/>
      <c r="F312" s="58"/>
      <c r="G312" s="106">
        <v>41319</v>
      </c>
      <c r="H312" s="58" t="s">
        <v>465</v>
      </c>
      <c r="I312" s="107">
        <v>36.64</v>
      </c>
      <c r="J312" s="225"/>
      <c r="K312" s="42"/>
      <c r="L312" s="42" t="s">
        <v>1862</v>
      </c>
      <c r="M312" s="92">
        <v>0.1</v>
      </c>
      <c r="N312" s="93">
        <v>12</v>
      </c>
      <c r="O312" s="93">
        <v>46</v>
      </c>
      <c r="P312" s="93">
        <f t="shared" si="28"/>
        <v>0.30533333333333335</v>
      </c>
      <c r="Q312" s="93">
        <f t="shared" si="29"/>
        <v>3.6640000000000001</v>
      </c>
      <c r="R312" s="93">
        <f t="shared" si="30"/>
        <v>14.045333333333334</v>
      </c>
      <c r="S312" s="93">
        <f t="shared" si="26"/>
        <v>17.709333333333333</v>
      </c>
      <c r="T312" s="93">
        <f t="shared" si="27"/>
        <v>18.930666666666667</v>
      </c>
    </row>
    <row r="313" spans="1:20" ht="15">
      <c r="A313" s="55" t="s">
        <v>93</v>
      </c>
      <c r="B313" s="55">
        <v>1243</v>
      </c>
      <c r="C313" s="55">
        <v>1</v>
      </c>
      <c r="D313" s="103" t="s">
        <v>274</v>
      </c>
      <c r="E313" s="58"/>
      <c r="F313" s="58"/>
      <c r="G313" s="106">
        <v>41319</v>
      </c>
      <c r="H313" s="58" t="s">
        <v>465</v>
      </c>
      <c r="I313" s="107">
        <v>37.5</v>
      </c>
      <c r="J313" s="225"/>
      <c r="K313" s="42"/>
      <c r="L313" s="42" t="s">
        <v>1862</v>
      </c>
      <c r="M313" s="92">
        <v>0.1</v>
      </c>
      <c r="N313" s="93">
        <v>12</v>
      </c>
      <c r="O313" s="93">
        <v>46</v>
      </c>
      <c r="P313" s="93">
        <f t="shared" si="28"/>
        <v>0.3125</v>
      </c>
      <c r="Q313" s="93">
        <f t="shared" si="29"/>
        <v>3.75</v>
      </c>
      <c r="R313" s="93">
        <f t="shared" si="30"/>
        <v>14.375</v>
      </c>
      <c r="S313" s="93">
        <f t="shared" si="26"/>
        <v>18.125</v>
      </c>
      <c r="T313" s="93">
        <f t="shared" si="27"/>
        <v>19.375</v>
      </c>
    </row>
    <row r="314" spans="1:20" ht="15">
      <c r="A314" s="55" t="s">
        <v>93</v>
      </c>
      <c r="B314" s="55">
        <v>1244</v>
      </c>
      <c r="C314" s="55">
        <v>1</v>
      </c>
      <c r="D314" s="103" t="s">
        <v>275</v>
      </c>
      <c r="E314" s="58"/>
      <c r="F314" s="58"/>
      <c r="G314" s="106">
        <v>41319</v>
      </c>
      <c r="H314" s="58" t="s">
        <v>465</v>
      </c>
      <c r="I314" s="64">
        <v>63.79</v>
      </c>
      <c r="J314" s="225"/>
      <c r="K314" s="42"/>
      <c r="L314" s="42" t="s">
        <v>1862</v>
      </c>
      <c r="M314" s="92">
        <v>0.1</v>
      </c>
      <c r="N314" s="93">
        <v>12</v>
      </c>
      <c r="O314" s="93">
        <v>46</v>
      </c>
      <c r="P314" s="93">
        <f t="shared" si="28"/>
        <v>0.53158333333333341</v>
      </c>
      <c r="Q314" s="93">
        <f t="shared" si="29"/>
        <v>6.3790000000000013</v>
      </c>
      <c r="R314" s="93">
        <f t="shared" si="30"/>
        <v>24.452833333333338</v>
      </c>
      <c r="S314" s="93">
        <f t="shared" si="26"/>
        <v>30.831833333333339</v>
      </c>
      <c r="T314" s="93">
        <f t="shared" si="27"/>
        <v>32.958166666666656</v>
      </c>
    </row>
    <row r="315" spans="1:20" ht="15">
      <c r="A315" s="55" t="s">
        <v>93</v>
      </c>
      <c r="B315" s="55">
        <v>1246</v>
      </c>
      <c r="C315" s="216">
        <v>1</v>
      </c>
      <c r="D315" s="58" t="s">
        <v>199</v>
      </c>
      <c r="E315" s="58"/>
      <c r="F315" s="58"/>
      <c r="G315" s="106">
        <v>41297</v>
      </c>
      <c r="H315" s="58" t="s">
        <v>428</v>
      </c>
      <c r="I315" s="64">
        <v>974.4</v>
      </c>
      <c r="J315" s="208" t="s">
        <v>358</v>
      </c>
      <c r="K315" s="42"/>
      <c r="L315" s="42" t="s">
        <v>1868</v>
      </c>
      <c r="M315" s="92">
        <v>0.1</v>
      </c>
      <c r="N315" s="93">
        <v>12</v>
      </c>
      <c r="O315" s="93">
        <v>47</v>
      </c>
      <c r="P315" s="93">
        <f t="shared" si="28"/>
        <v>8.1199999999999992</v>
      </c>
      <c r="Q315" s="93">
        <f t="shared" si="29"/>
        <v>97.44</v>
      </c>
      <c r="R315" s="93">
        <f t="shared" si="30"/>
        <v>381.64</v>
      </c>
      <c r="S315" s="93">
        <f t="shared" si="26"/>
        <v>479.08</v>
      </c>
      <c r="T315" s="93">
        <f t="shared" si="27"/>
        <v>495.32</v>
      </c>
    </row>
    <row r="316" spans="1:20" ht="15">
      <c r="A316" s="55" t="s">
        <v>93</v>
      </c>
      <c r="B316" s="55">
        <v>1251</v>
      </c>
      <c r="C316" s="55">
        <v>1</v>
      </c>
      <c r="D316" s="103" t="s">
        <v>202</v>
      </c>
      <c r="E316" s="58"/>
      <c r="F316" s="225">
        <v>692</v>
      </c>
      <c r="G316" s="106">
        <v>41297</v>
      </c>
      <c r="H316" s="42" t="s">
        <v>429</v>
      </c>
      <c r="I316" s="93">
        <v>288.52999999999997</v>
      </c>
      <c r="J316" s="225" t="s">
        <v>353</v>
      </c>
      <c r="K316" s="42"/>
      <c r="L316" s="42" t="s">
        <v>1862</v>
      </c>
      <c r="M316" s="92">
        <v>0.1</v>
      </c>
      <c r="N316" s="93">
        <v>12</v>
      </c>
      <c r="O316" s="93">
        <v>47</v>
      </c>
      <c r="P316" s="93">
        <f t="shared" si="28"/>
        <v>2.4044166666666666</v>
      </c>
      <c r="Q316" s="93">
        <f t="shared" si="29"/>
        <v>28.853000000000002</v>
      </c>
      <c r="R316" s="93">
        <f t="shared" si="30"/>
        <v>113.00758333333333</v>
      </c>
      <c r="S316" s="93">
        <f t="shared" si="26"/>
        <v>141.86058333333332</v>
      </c>
      <c r="T316" s="93">
        <f t="shared" si="27"/>
        <v>146.66941666666665</v>
      </c>
    </row>
    <row r="317" spans="1:20" ht="15">
      <c r="A317" s="55" t="s">
        <v>93</v>
      </c>
      <c r="B317" s="55">
        <v>1252</v>
      </c>
      <c r="C317" s="55">
        <v>1</v>
      </c>
      <c r="D317" s="103" t="s">
        <v>202</v>
      </c>
      <c r="E317" s="58"/>
      <c r="F317" s="225"/>
      <c r="G317" s="42"/>
      <c r="H317" s="42"/>
      <c r="I317" s="93"/>
      <c r="J317" s="225"/>
      <c r="K317" s="42"/>
      <c r="L317" s="42" t="s">
        <v>1862</v>
      </c>
      <c r="M317" s="92">
        <v>0.1</v>
      </c>
      <c r="N317" s="93">
        <v>12</v>
      </c>
      <c r="O317" s="93"/>
      <c r="P317" s="93">
        <f t="shared" si="28"/>
        <v>0</v>
      </c>
      <c r="Q317" s="93">
        <f t="shared" si="29"/>
        <v>0</v>
      </c>
      <c r="R317" s="93">
        <f t="shared" si="30"/>
        <v>0</v>
      </c>
      <c r="S317" s="93">
        <f t="shared" si="26"/>
        <v>0</v>
      </c>
      <c r="T317" s="93">
        <f t="shared" si="27"/>
        <v>0</v>
      </c>
    </row>
    <row r="318" spans="1:20" ht="15">
      <c r="A318" s="55" t="s">
        <v>93</v>
      </c>
      <c r="B318" s="55">
        <v>1253</v>
      </c>
      <c r="C318" s="55">
        <v>1</v>
      </c>
      <c r="D318" s="103" t="s">
        <v>199</v>
      </c>
      <c r="E318" s="58"/>
      <c r="F318" s="58"/>
      <c r="G318" s="106">
        <v>41297</v>
      </c>
      <c r="H318" s="58" t="s">
        <v>428</v>
      </c>
      <c r="I318" s="64">
        <v>974.4</v>
      </c>
      <c r="J318" s="208" t="s">
        <v>358</v>
      </c>
      <c r="K318" s="42"/>
      <c r="L318" s="42" t="s">
        <v>1868</v>
      </c>
      <c r="M318" s="92">
        <v>0.1</v>
      </c>
      <c r="N318" s="93">
        <v>12</v>
      </c>
      <c r="O318" s="93">
        <v>47</v>
      </c>
      <c r="P318" s="93">
        <f t="shared" si="28"/>
        <v>8.1199999999999992</v>
      </c>
      <c r="Q318" s="93">
        <f t="shared" si="29"/>
        <v>97.44</v>
      </c>
      <c r="R318" s="93">
        <f t="shared" si="30"/>
        <v>381.64</v>
      </c>
      <c r="S318" s="93">
        <f t="shared" si="26"/>
        <v>479.08</v>
      </c>
      <c r="T318" s="93">
        <f t="shared" si="27"/>
        <v>495.32</v>
      </c>
    </row>
    <row r="319" spans="1:20" ht="15">
      <c r="A319" s="55" t="s">
        <v>93</v>
      </c>
      <c r="B319" s="55">
        <v>1254</v>
      </c>
      <c r="C319" s="55">
        <v>1</v>
      </c>
      <c r="D319" s="103" t="s">
        <v>301</v>
      </c>
      <c r="E319" s="58"/>
      <c r="F319" s="58"/>
      <c r="G319" s="106">
        <v>41390</v>
      </c>
      <c r="H319" s="58" t="s">
        <v>461</v>
      </c>
      <c r="I319" s="64">
        <v>35.26</v>
      </c>
      <c r="J319" s="208" t="s">
        <v>462</v>
      </c>
      <c r="K319" s="42"/>
      <c r="L319" s="42" t="s">
        <v>1862</v>
      </c>
      <c r="M319" s="92">
        <v>0.1</v>
      </c>
      <c r="N319" s="93">
        <v>12</v>
      </c>
      <c r="O319" s="93">
        <v>50</v>
      </c>
      <c r="P319" s="93">
        <f t="shared" si="28"/>
        <v>0.29383333333333334</v>
      </c>
      <c r="Q319" s="93">
        <f t="shared" si="29"/>
        <v>3.5259999999999998</v>
      </c>
      <c r="R319" s="93">
        <f t="shared" si="30"/>
        <v>14.691666666666666</v>
      </c>
      <c r="S319" s="93">
        <f t="shared" si="26"/>
        <v>18.217666666666666</v>
      </c>
      <c r="T319" s="93">
        <f t="shared" si="27"/>
        <v>17.042333333333332</v>
      </c>
    </row>
    <row r="320" spans="1:20" ht="15">
      <c r="A320" s="55" t="s">
        <v>93</v>
      </c>
      <c r="B320" s="55">
        <v>1257</v>
      </c>
      <c r="C320" s="55">
        <v>1</v>
      </c>
      <c r="D320" s="103" t="s">
        <v>203</v>
      </c>
      <c r="E320" s="58"/>
      <c r="F320" s="58"/>
      <c r="G320" s="106">
        <v>41390</v>
      </c>
      <c r="H320" s="58" t="s">
        <v>461</v>
      </c>
      <c r="I320" s="64">
        <v>68.099999999999994</v>
      </c>
      <c r="J320" s="208" t="s">
        <v>462</v>
      </c>
      <c r="K320" s="42"/>
      <c r="L320" s="42" t="s">
        <v>1862</v>
      </c>
      <c r="M320" s="92">
        <v>0.1</v>
      </c>
      <c r="N320" s="93">
        <v>12</v>
      </c>
      <c r="O320" s="93">
        <v>50</v>
      </c>
      <c r="P320" s="93">
        <f t="shared" si="28"/>
        <v>0.5675</v>
      </c>
      <c r="Q320" s="93">
        <f t="shared" si="29"/>
        <v>6.8100000000000005</v>
      </c>
      <c r="R320" s="93">
        <f t="shared" si="30"/>
        <v>28.375</v>
      </c>
      <c r="S320" s="93">
        <f t="shared" si="26"/>
        <v>35.185000000000002</v>
      </c>
      <c r="T320" s="93">
        <f t="shared" si="27"/>
        <v>32.914999999999992</v>
      </c>
    </row>
    <row r="321" spans="1:20" ht="15">
      <c r="A321" s="55" t="s">
        <v>93</v>
      </c>
      <c r="B321" s="216">
        <v>1258</v>
      </c>
      <c r="C321" s="216">
        <v>1</v>
      </c>
      <c r="D321" s="103" t="s">
        <v>302</v>
      </c>
      <c r="E321" s="58"/>
      <c r="F321" s="58">
        <v>773</v>
      </c>
      <c r="G321" s="106">
        <v>41389</v>
      </c>
      <c r="H321" s="58"/>
      <c r="I321" s="107">
        <v>236.01</v>
      </c>
      <c r="J321" s="208" t="s">
        <v>431</v>
      </c>
      <c r="K321" s="42"/>
      <c r="L321" s="42" t="s">
        <v>1862</v>
      </c>
      <c r="M321" s="92">
        <v>0.1</v>
      </c>
      <c r="N321" s="93">
        <v>12</v>
      </c>
      <c r="O321" s="93">
        <v>50</v>
      </c>
      <c r="P321" s="93">
        <f t="shared" si="28"/>
        <v>1.96675</v>
      </c>
      <c r="Q321" s="93">
        <f t="shared" si="29"/>
        <v>23.600999999999999</v>
      </c>
      <c r="R321" s="93">
        <f t="shared" si="30"/>
        <v>98.337500000000006</v>
      </c>
      <c r="S321" s="93">
        <f t="shared" si="26"/>
        <v>121.9385</v>
      </c>
      <c r="T321" s="93">
        <f t="shared" si="27"/>
        <v>114.07149999999999</v>
      </c>
    </row>
    <row r="322" spans="1:20" ht="15">
      <c r="A322" s="55" t="s">
        <v>93</v>
      </c>
      <c r="B322" s="55">
        <v>1259</v>
      </c>
      <c r="C322" s="55">
        <v>1</v>
      </c>
      <c r="D322" s="103" t="s">
        <v>276</v>
      </c>
      <c r="E322" s="58"/>
      <c r="F322" s="225">
        <v>830</v>
      </c>
      <c r="G322" s="106">
        <v>41416</v>
      </c>
      <c r="H322" s="58">
        <v>23655</v>
      </c>
      <c r="I322" s="64">
        <v>136.21</v>
      </c>
      <c r="J322" s="208"/>
      <c r="K322" s="42"/>
      <c r="L322" s="42" t="s">
        <v>1862</v>
      </c>
      <c r="M322" s="92">
        <v>0.1</v>
      </c>
      <c r="N322" s="93">
        <v>12</v>
      </c>
      <c r="O322" s="93">
        <v>49</v>
      </c>
      <c r="P322" s="93">
        <f t="shared" si="28"/>
        <v>1.1350833333333334</v>
      </c>
      <c r="Q322" s="93">
        <f t="shared" si="29"/>
        <v>13.621000000000002</v>
      </c>
      <c r="R322" s="93">
        <f t="shared" si="30"/>
        <v>55.619083333333336</v>
      </c>
      <c r="S322" s="93">
        <f t="shared" si="26"/>
        <v>69.240083333333331</v>
      </c>
      <c r="T322" s="93">
        <f t="shared" si="27"/>
        <v>66.969916666666677</v>
      </c>
    </row>
    <row r="323" spans="1:20" ht="15">
      <c r="A323" s="55" t="s">
        <v>93</v>
      </c>
      <c r="B323" s="216">
        <v>1260</v>
      </c>
      <c r="C323" s="216">
        <v>1</v>
      </c>
      <c r="D323" s="103" t="s">
        <v>276</v>
      </c>
      <c r="E323" s="58"/>
      <c r="F323" s="225"/>
      <c r="G323" s="106">
        <v>41416</v>
      </c>
      <c r="H323" s="58">
        <v>23655</v>
      </c>
      <c r="I323" s="64">
        <v>67.239999999999995</v>
      </c>
      <c r="J323" s="208"/>
      <c r="K323" s="42"/>
      <c r="L323" s="42" t="s">
        <v>1862</v>
      </c>
      <c r="M323" s="92">
        <v>0.1</v>
      </c>
      <c r="N323" s="93">
        <v>12</v>
      </c>
      <c r="O323" s="93">
        <v>49</v>
      </c>
      <c r="P323" s="93">
        <f t="shared" si="28"/>
        <v>0.56033333333333335</v>
      </c>
      <c r="Q323" s="93">
        <f t="shared" si="29"/>
        <v>6.7240000000000002</v>
      </c>
      <c r="R323" s="93">
        <f t="shared" si="30"/>
        <v>27.456333333333333</v>
      </c>
      <c r="S323" s="93">
        <f t="shared" si="26"/>
        <v>34.180333333333337</v>
      </c>
      <c r="T323" s="93">
        <f t="shared" si="27"/>
        <v>33.059666666666658</v>
      </c>
    </row>
    <row r="324" spans="1:20" ht="15">
      <c r="A324" s="55" t="s">
        <v>93</v>
      </c>
      <c r="B324" s="55">
        <v>1261</v>
      </c>
      <c r="C324" s="55">
        <v>1</v>
      </c>
      <c r="D324" s="103" t="s">
        <v>276</v>
      </c>
      <c r="E324" s="58"/>
      <c r="F324" s="225"/>
      <c r="G324" s="106">
        <v>41416</v>
      </c>
      <c r="H324" s="58">
        <v>23655</v>
      </c>
      <c r="I324" s="64">
        <v>131.03</v>
      </c>
      <c r="J324" s="208"/>
      <c r="K324" s="42"/>
      <c r="L324" s="42" t="s">
        <v>1862</v>
      </c>
      <c r="M324" s="92">
        <v>0.1</v>
      </c>
      <c r="N324" s="93">
        <v>12</v>
      </c>
      <c r="O324" s="93">
        <v>49</v>
      </c>
      <c r="P324" s="93">
        <f t="shared" si="28"/>
        <v>1.0919166666666669</v>
      </c>
      <c r="Q324" s="93">
        <f t="shared" si="29"/>
        <v>13.103000000000002</v>
      </c>
      <c r="R324" s="93">
        <f t="shared" si="30"/>
        <v>53.503916666666676</v>
      </c>
      <c r="S324" s="93">
        <f t="shared" si="26"/>
        <v>66.606916666666677</v>
      </c>
      <c r="T324" s="93">
        <f t="shared" si="27"/>
        <v>64.423083333333324</v>
      </c>
    </row>
    <row r="325" spans="1:20" ht="15">
      <c r="A325" s="55" t="s">
        <v>93</v>
      </c>
      <c r="B325" s="216">
        <v>1262</v>
      </c>
      <c r="C325" s="216">
        <v>1</v>
      </c>
      <c r="D325" s="103" t="s">
        <v>276</v>
      </c>
      <c r="E325" s="58"/>
      <c r="F325" s="225"/>
      <c r="G325" s="85"/>
      <c r="H325" s="58"/>
      <c r="I325" s="64"/>
      <c r="J325" s="208"/>
      <c r="K325" s="42"/>
      <c r="L325" s="42" t="s">
        <v>1862</v>
      </c>
      <c r="M325" s="92">
        <v>0.1</v>
      </c>
      <c r="N325" s="93">
        <v>12</v>
      </c>
      <c r="O325" s="93"/>
      <c r="P325" s="93">
        <f t="shared" si="28"/>
        <v>0</v>
      </c>
      <c r="Q325" s="93">
        <f t="shared" si="29"/>
        <v>0</v>
      </c>
      <c r="R325" s="93">
        <f t="shared" si="30"/>
        <v>0</v>
      </c>
      <c r="S325" s="93">
        <f t="shared" si="26"/>
        <v>0</v>
      </c>
      <c r="T325" s="93">
        <f t="shared" si="27"/>
        <v>0</v>
      </c>
    </row>
    <row r="326" spans="1:20" ht="15">
      <c r="A326" s="55" t="s">
        <v>93</v>
      </c>
      <c r="B326" s="55">
        <v>1263</v>
      </c>
      <c r="C326" s="55">
        <v>1</v>
      </c>
      <c r="D326" s="103" t="s">
        <v>276</v>
      </c>
      <c r="E326" s="58"/>
      <c r="F326" s="225"/>
      <c r="G326" s="85"/>
      <c r="H326" s="58"/>
      <c r="I326" s="64"/>
      <c r="J326" s="208"/>
      <c r="K326" s="42"/>
      <c r="L326" s="42" t="s">
        <v>1862</v>
      </c>
      <c r="M326" s="92">
        <v>0.1</v>
      </c>
      <c r="N326" s="93">
        <v>12</v>
      </c>
      <c r="O326" s="93"/>
      <c r="P326" s="93">
        <f t="shared" si="28"/>
        <v>0</v>
      </c>
      <c r="Q326" s="93">
        <f t="shared" si="29"/>
        <v>0</v>
      </c>
      <c r="R326" s="93">
        <f t="shared" si="30"/>
        <v>0</v>
      </c>
      <c r="S326" s="93">
        <f t="shared" si="26"/>
        <v>0</v>
      </c>
      <c r="T326" s="93">
        <f t="shared" si="27"/>
        <v>0</v>
      </c>
    </row>
    <row r="327" spans="1:20" ht="15">
      <c r="A327" s="55" t="s">
        <v>93</v>
      </c>
      <c r="B327" s="216">
        <v>1264</v>
      </c>
      <c r="C327" s="216">
        <v>1</v>
      </c>
      <c r="D327" s="103" t="s">
        <v>277</v>
      </c>
      <c r="E327" s="58"/>
      <c r="F327" s="225">
        <v>830</v>
      </c>
      <c r="G327" s="106">
        <v>41418</v>
      </c>
      <c r="H327" s="58" t="s">
        <v>459</v>
      </c>
      <c r="I327" s="64">
        <v>60.34</v>
      </c>
      <c r="J327" s="225" t="s">
        <v>458</v>
      </c>
      <c r="K327" s="42"/>
      <c r="L327" s="42" t="s">
        <v>1862</v>
      </c>
      <c r="M327" s="92">
        <v>0.1</v>
      </c>
      <c r="N327" s="93">
        <v>12</v>
      </c>
      <c r="O327" s="93">
        <v>49</v>
      </c>
      <c r="P327" s="93">
        <f t="shared" si="28"/>
        <v>0.50283333333333335</v>
      </c>
      <c r="Q327" s="93">
        <f t="shared" si="29"/>
        <v>6.0340000000000007</v>
      </c>
      <c r="R327" s="93">
        <f t="shared" si="30"/>
        <v>24.638833333333334</v>
      </c>
      <c r="S327" s="93">
        <f t="shared" si="26"/>
        <v>30.672833333333337</v>
      </c>
      <c r="T327" s="93">
        <f t="shared" si="27"/>
        <v>29.667166666666667</v>
      </c>
    </row>
    <row r="328" spans="1:20" ht="15">
      <c r="A328" s="55" t="s">
        <v>93</v>
      </c>
      <c r="B328" s="55">
        <v>1265</v>
      </c>
      <c r="C328" s="55">
        <v>1</v>
      </c>
      <c r="D328" s="103" t="s">
        <v>278</v>
      </c>
      <c r="E328" s="58"/>
      <c r="F328" s="225"/>
      <c r="G328" s="106">
        <v>41419</v>
      </c>
      <c r="H328" s="58" t="s">
        <v>1890</v>
      </c>
      <c r="I328" s="64">
        <v>1268</v>
      </c>
      <c r="J328" s="225"/>
      <c r="K328" s="42"/>
      <c r="L328" s="42" t="s">
        <v>1862</v>
      </c>
      <c r="M328" s="92">
        <v>0.1</v>
      </c>
      <c r="N328" s="93">
        <v>12</v>
      </c>
      <c r="O328" s="93">
        <v>49</v>
      </c>
      <c r="P328" s="93">
        <f t="shared" si="28"/>
        <v>10.566666666666668</v>
      </c>
      <c r="Q328" s="93">
        <f t="shared" si="29"/>
        <v>126.80000000000001</v>
      </c>
      <c r="R328" s="93">
        <f t="shared" si="30"/>
        <v>517.76666666666677</v>
      </c>
      <c r="S328" s="93">
        <f t="shared" si="26"/>
        <v>644.56666666666683</v>
      </c>
      <c r="T328" s="93">
        <f t="shared" si="27"/>
        <v>623.43333333333317</v>
      </c>
    </row>
    <row r="329" spans="1:20" ht="15">
      <c r="A329" s="55" t="s">
        <v>93</v>
      </c>
      <c r="B329" s="55">
        <v>1267</v>
      </c>
      <c r="C329" s="55">
        <v>1</v>
      </c>
      <c r="D329" s="103" t="s">
        <v>278</v>
      </c>
      <c r="E329" s="58"/>
      <c r="F329" s="225"/>
      <c r="G329" s="85"/>
      <c r="H329" s="58"/>
      <c r="I329" s="64"/>
      <c r="J329" s="225"/>
      <c r="K329" s="42"/>
      <c r="L329" s="42" t="s">
        <v>1862</v>
      </c>
      <c r="M329" s="92">
        <v>0.1</v>
      </c>
      <c r="N329" s="93">
        <v>12</v>
      </c>
      <c r="O329" s="93"/>
      <c r="P329" s="93">
        <f t="shared" si="28"/>
        <v>0</v>
      </c>
      <c r="Q329" s="93">
        <f t="shared" si="29"/>
        <v>0</v>
      </c>
      <c r="R329" s="93">
        <f t="shared" si="30"/>
        <v>0</v>
      </c>
      <c r="S329" s="93">
        <f t="shared" si="26"/>
        <v>0</v>
      </c>
      <c r="T329" s="93">
        <f t="shared" si="27"/>
        <v>0</v>
      </c>
    </row>
    <row r="330" spans="1:20" ht="15">
      <c r="A330" s="55" t="s">
        <v>93</v>
      </c>
      <c r="B330" s="216">
        <v>1268</v>
      </c>
      <c r="C330" s="216">
        <v>1</v>
      </c>
      <c r="D330" s="103" t="s">
        <v>278</v>
      </c>
      <c r="E330" s="58"/>
      <c r="F330" s="225"/>
      <c r="G330" s="85"/>
      <c r="H330" s="58"/>
      <c r="I330" s="64"/>
      <c r="J330" s="225"/>
      <c r="K330" s="42"/>
      <c r="L330" s="42" t="s">
        <v>1862</v>
      </c>
      <c r="M330" s="92">
        <v>0.1</v>
      </c>
      <c r="N330" s="93">
        <v>12</v>
      </c>
      <c r="O330" s="93"/>
      <c r="P330" s="93">
        <f t="shared" si="28"/>
        <v>0</v>
      </c>
      <c r="Q330" s="93">
        <f t="shared" si="29"/>
        <v>0</v>
      </c>
      <c r="R330" s="93">
        <f t="shared" si="30"/>
        <v>0</v>
      </c>
      <c r="S330" s="93">
        <f t="shared" si="26"/>
        <v>0</v>
      </c>
      <c r="T330" s="93">
        <f t="shared" si="27"/>
        <v>0</v>
      </c>
    </row>
    <row r="331" spans="1:20" ht="15">
      <c r="A331" s="55" t="s">
        <v>93</v>
      </c>
      <c r="B331" s="55">
        <v>1269</v>
      </c>
      <c r="C331" s="55">
        <v>1</v>
      </c>
      <c r="D331" s="103" t="s">
        <v>278</v>
      </c>
      <c r="E331" s="58"/>
      <c r="F331" s="225"/>
      <c r="G331" s="85"/>
      <c r="H331" s="58"/>
      <c r="I331" s="64"/>
      <c r="J331" s="225"/>
      <c r="K331" s="42"/>
      <c r="L331" s="42" t="s">
        <v>1862</v>
      </c>
      <c r="M331" s="92">
        <v>0.1</v>
      </c>
      <c r="N331" s="93">
        <v>12</v>
      </c>
      <c r="O331" s="93"/>
      <c r="P331" s="93">
        <f t="shared" si="28"/>
        <v>0</v>
      </c>
      <c r="Q331" s="93">
        <f t="shared" si="29"/>
        <v>0</v>
      </c>
      <c r="R331" s="93">
        <f t="shared" si="30"/>
        <v>0</v>
      </c>
      <c r="S331" s="93">
        <f t="shared" si="26"/>
        <v>0</v>
      </c>
      <c r="T331" s="93">
        <f t="shared" si="27"/>
        <v>0</v>
      </c>
    </row>
    <row r="332" spans="1:20" ht="15">
      <c r="A332" s="55" t="s">
        <v>93</v>
      </c>
      <c r="B332" s="216">
        <v>1270</v>
      </c>
      <c r="C332" s="216">
        <v>1</v>
      </c>
      <c r="D332" s="103" t="s">
        <v>279</v>
      </c>
      <c r="E332" s="58"/>
      <c r="F332" s="58"/>
      <c r="G332" s="106">
        <v>41418</v>
      </c>
      <c r="H332" s="58">
        <v>23667</v>
      </c>
      <c r="I332" s="64">
        <v>426.72</v>
      </c>
      <c r="J332" s="225" t="s">
        <v>460</v>
      </c>
      <c r="K332" s="42"/>
      <c r="L332" s="42" t="s">
        <v>1862</v>
      </c>
      <c r="M332" s="92">
        <v>0.1</v>
      </c>
      <c r="N332" s="93">
        <v>12</v>
      </c>
      <c r="O332" s="93">
        <v>49</v>
      </c>
      <c r="P332" s="93">
        <f t="shared" si="28"/>
        <v>3.5560000000000005</v>
      </c>
      <c r="Q332" s="93">
        <f t="shared" si="29"/>
        <v>42.672000000000004</v>
      </c>
      <c r="R332" s="93">
        <f t="shared" si="30"/>
        <v>174.24400000000003</v>
      </c>
      <c r="S332" s="93">
        <f t="shared" si="26"/>
        <v>216.91600000000003</v>
      </c>
      <c r="T332" s="93">
        <f t="shared" si="27"/>
        <v>209.804</v>
      </c>
    </row>
    <row r="333" spans="1:20" ht="15">
      <c r="A333" s="55" t="s">
        <v>93</v>
      </c>
      <c r="B333" s="55">
        <v>1271</v>
      </c>
      <c r="C333" s="55">
        <v>1</v>
      </c>
      <c r="D333" s="103" t="s">
        <v>279</v>
      </c>
      <c r="E333" s="58"/>
      <c r="F333" s="58"/>
      <c r="G333" s="85"/>
      <c r="H333" s="58"/>
      <c r="I333" s="64"/>
      <c r="J333" s="225"/>
      <c r="K333" s="42"/>
      <c r="L333" s="42" t="s">
        <v>1862</v>
      </c>
      <c r="M333" s="92">
        <v>0.1</v>
      </c>
      <c r="N333" s="93">
        <v>12</v>
      </c>
      <c r="O333" s="93"/>
      <c r="P333" s="93">
        <f t="shared" si="28"/>
        <v>0</v>
      </c>
      <c r="Q333" s="93">
        <f t="shared" si="29"/>
        <v>0</v>
      </c>
      <c r="R333" s="93">
        <f t="shared" si="30"/>
        <v>0</v>
      </c>
      <c r="S333" s="93">
        <f t="shared" si="26"/>
        <v>0</v>
      </c>
      <c r="T333" s="93">
        <f t="shared" si="27"/>
        <v>0</v>
      </c>
    </row>
    <row r="334" spans="1:20" ht="15">
      <c r="A334" s="55" t="s">
        <v>93</v>
      </c>
      <c r="B334" s="216">
        <v>1272</v>
      </c>
      <c r="C334" s="216">
        <v>1</v>
      </c>
      <c r="D334" s="103" t="s">
        <v>279</v>
      </c>
      <c r="E334" s="58"/>
      <c r="F334" s="58"/>
      <c r="G334" s="85"/>
      <c r="H334" s="58"/>
      <c r="I334" s="64"/>
      <c r="J334" s="225"/>
      <c r="K334" s="42"/>
      <c r="L334" s="42" t="s">
        <v>1862</v>
      </c>
      <c r="M334" s="92">
        <v>0.1</v>
      </c>
      <c r="N334" s="93">
        <v>12</v>
      </c>
      <c r="O334" s="93"/>
      <c r="P334" s="93">
        <f t="shared" si="28"/>
        <v>0</v>
      </c>
      <c r="Q334" s="93">
        <f t="shared" si="29"/>
        <v>0</v>
      </c>
      <c r="R334" s="93">
        <f t="shared" si="30"/>
        <v>0</v>
      </c>
      <c r="S334" s="93">
        <f t="shared" si="26"/>
        <v>0</v>
      </c>
      <c r="T334" s="93">
        <f t="shared" si="27"/>
        <v>0</v>
      </c>
    </row>
    <row r="335" spans="1:20" ht="15">
      <c r="A335" s="55" t="s">
        <v>93</v>
      </c>
      <c r="B335" s="216">
        <v>1273</v>
      </c>
      <c r="C335" s="216">
        <v>1</v>
      </c>
      <c r="D335" s="103" t="s">
        <v>280</v>
      </c>
      <c r="E335" s="58"/>
      <c r="F335" s="58"/>
      <c r="G335" s="85"/>
      <c r="H335" s="58"/>
      <c r="I335" s="64"/>
      <c r="J335" s="208"/>
      <c r="K335" s="42"/>
      <c r="L335" s="42"/>
      <c r="M335" s="92">
        <v>0.1</v>
      </c>
      <c r="N335" s="93">
        <v>12</v>
      </c>
      <c r="O335" s="93"/>
      <c r="P335" s="93">
        <f t="shared" si="28"/>
        <v>0</v>
      </c>
      <c r="Q335" s="93">
        <f t="shared" si="29"/>
        <v>0</v>
      </c>
      <c r="R335" s="93">
        <f t="shared" si="30"/>
        <v>0</v>
      </c>
      <c r="S335" s="93">
        <f t="shared" si="26"/>
        <v>0</v>
      </c>
      <c r="T335" s="93">
        <f t="shared" si="27"/>
        <v>0</v>
      </c>
    </row>
    <row r="336" spans="1:20" ht="15">
      <c r="A336" s="55" t="s">
        <v>93</v>
      </c>
      <c r="B336" s="216">
        <v>1274</v>
      </c>
      <c r="C336" s="216">
        <v>1</v>
      </c>
      <c r="D336" s="103" t="s">
        <v>76</v>
      </c>
      <c r="E336" s="58"/>
      <c r="F336" s="225">
        <v>845</v>
      </c>
      <c r="G336" s="106">
        <v>41423</v>
      </c>
      <c r="H336" s="58" t="s">
        <v>457</v>
      </c>
      <c r="I336" s="64">
        <v>406.02</v>
      </c>
      <c r="J336" s="225" t="s">
        <v>359</v>
      </c>
      <c r="K336" s="42"/>
      <c r="L336" s="42" t="s">
        <v>1862</v>
      </c>
      <c r="M336" s="92">
        <v>0.1</v>
      </c>
      <c r="N336" s="93">
        <v>12</v>
      </c>
      <c r="O336" s="93">
        <v>49</v>
      </c>
      <c r="P336" s="93">
        <f t="shared" si="28"/>
        <v>3.3835000000000002</v>
      </c>
      <c r="Q336" s="93">
        <f t="shared" si="29"/>
        <v>40.602000000000004</v>
      </c>
      <c r="R336" s="93">
        <f t="shared" si="30"/>
        <v>165.79150000000001</v>
      </c>
      <c r="S336" s="93">
        <f t="shared" si="26"/>
        <v>206.39350000000002</v>
      </c>
      <c r="T336" s="93">
        <f t="shared" si="27"/>
        <v>199.62649999999996</v>
      </c>
    </row>
    <row r="337" spans="1:20" ht="15">
      <c r="A337" s="55" t="s">
        <v>93</v>
      </c>
      <c r="B337" s="216">
        <v>1275</v>
      </c>
      <c r="C337" s="216">
        <v>1</v>
      </c>
      <c r="D337" s="103" t="s">
        <v>76</v>
      </c>
      <c r="E337" s="58"/>
      <c r="F337" s="225"/>
      <c r="G337" s="85"/>
      <c r="H337" s="58"/>
      <c r="I337" s="64"/>
      <c r="J337" s="225"/>
      <c r="K337" s="42"/>
      <c r="L337" s="42" t="s">
        <v>1862</v>
      </c>
      <c r="M337" s="92">
        <v>0.1</v>
      </c>
      <c r="N337" s="93">
        <v>12</v>
      </c>
      <c r="O337" s="93"/>
      <c r="P337" s="93">
        <f t="shared" si="28"/>
        <v>0</v>
      </c>
      <c r="Q337" s="93">
        <f t="shared" si="29"/>
        <v>0</v>
      </c>
      <c r="R337" s="93">
        <f t="shared" si="30"/>
        <v>0</v>
      </c>
      <c r="S337" s="93">
        <f t="shared" si="26"/>
        <v>0</v>
      </c>
      <c r="T337" s="93">
        <f t="shared" si="27"/>
        <v>0</v>
      </c>
    </row>
    <row r="338" spans="1:20" ht="15">
      <c r="A338" s="55" t="s">
        <v>93</v>
      </c>
      <c r="B338" s="216">
        <v>1276</v>
      </c>
      <c r="C338" s="216">
        <v>1</v>
      </c>
      <c r="D338" s="103" t="s">
        <v>76</v>
      </c>
      <c r="E338" s="58"/>
      <c r="F338" s="225"/>
      <c r="G338" s="85"/>
      <c r="H338" s="58"/>
      <c r="I338" s="64"/>
      <c r="J338" s="225"/>
      <c r="K338" s="42"/>
      <c r="L338" s="42" t="s">
        <v>1862</v>
      </c>
      <c r="M338" s="92">
        <v>0.1</v>
      </c>
      <c r="N338" s="93">
        <v>12</v>
      </c>
      <c r="O338" s="93"/>
      <c r="P338" s="93">
        <f t="shared" si="28"/>
        <v>0</v>
      </c>
      <c r="Q338" s="93">
        <f t="shared" si="29"/>
        <v>0</v>
      </c>
      <c r="R338" s="93">
        <f t="shared" si="30"/>
        <v>0</v>
      </c>
      <c r="S338" s="93">
        <f t="shared" si="26"/>
        <v>0</v>
      </c>
      <c r="T338" s="93">
        <f t="shared" si="27"/>
        <v>0</v>
      </c>
    </row>
    <row r="339" spans="1:20" ht="15">
      <c r="A339" s="55" t="s">
        <v>93</v>
      </c>
      <c r="B339" s="216">
        <v>1277</v>
      </c>
      <c r="C339" s="216">
        <v>1</v>
      </c>
      <c r="D339" s="103" t="s">
        <v>281</v>
      </c>
      <c r="E339" s="58"/>
      <c r="F339" s="58"/>
      <c r="G339" s="85"/>
      <c r="H339" s="58"/>
      <c r="I339" s="64"/>
      <c r="J339" s="208"/>
      <c r="K339" s="42"/>
      <c r="L339" s="42"/>
      <c r="M339" s="92">
        <v>0.1</v>
      </c>
      <c r="N339" s="93">
        <v>12</v>
      </c>
      <c r="O339" s="93"/>
      <c r="P339" s="93">
        <f t="shared" si="28"/>
        <v>0</v>
      </c>
      <c r="Q339" s="93">
        <f t="shared" si="29"/>
        <v>0</v>
      </c>
      <c r="R339" s="93">
        <f t="shared" si="30"/>
        <v>0</v>
      </c>
      <c r="S339" s="93">
        <f t="shared" ref="S339:S402" si="33">+R339+Q339</f>
        <v>0</v>
      </c>
      <c r="T339" s="93">
        <f t="shared" ref="T339:T402" si="34">+I339-S339</f>
        <v>0</v>
      </c>
    </row>
    <row r="340" spans="1:20" ht="15">
      <c r="A340" s="55" t="s">
        <v>93</v>
      </c>
      <c r="B340" s="216">
        <v>1278</v>
      </c>
      <c r="C340" s="216">
        <v>1</v>
      </c>
      <c r="D340" s="103" t="s">
        <v>282</v>
      </c>
      <c r="E340" s="58"/>
      <c r="F340" s="58"/>
      <c r="G340" s="85"/>
      <c r="H340" s="58"/>
      <c r="I340" s="64"/>
      <c r="J340" s="208"/>
      <c r="K340" s="42"/>
      <c r="L340" s="42"/>
      <c r="M340" s="92">
        <v>0.1</v>
      </c>
      <c r="N340" s="93">
        <v>12</v>
      </c>
      <c r="O340" s="93"/>
      <c r="P340" s="93">
        <f t="shared" ref="P340:P403" si="35">+I340*M340/12</f>
        <v>0</v>
      </c>
      <c r="Q340" s="93">
        <f t="shared" ref="Q340:Q403" si="36">+P340*N340</f>
        <v>0</v>
      </c>
      <c r="R340" s="93">
        <f t="shared" ref="R340:R403" si="37">+P340*O340</f>
        <v>0</v>
      </c>
      <c r="S340" s="93">
        <f t="shared" si="33"/>
        <v>0</v>
      </c>
      <c r="T340" s="93">
        <f t="shared" si="34"/>
        <v>0</v>
      </c>
    </row>
    <row r="341" spans="1:20" ht="15">
      <c r="A341" s="55" t="s">
        <v>93</v>
      </c>
      <c r="B341" s="216">
        <v>1279</v>
      </c>
      <c r="C341" s="216">
        <v>1</v>
      </c>
      <c r="D341" s="103" t="s">
        <v>283</v>
      </c>
      <c r="E341" s="58"/>
      <c r="F341" s="58"/>
      <c r="G341" s="85"/>
      <c r="H341" s="58"/>
      <c r="I341" s="64"/>
      <c r="J341" s="208"/>
      <c r="K341" s="42"/>
      <c r="L341" s="42"/>
      <c r="M341" s="92">
        <v>0.1</v>
      </c>
      <c r="N341" s="93">
        <v>12</v>
      </c>
      <c r="O341" s="93"/>
      <c r="P341" s="93">
        <f t="shared" si="35"/>
        <v>0</v>
      </c>
      <c r="Q341" s="93">
        <f t="shared" si="36"/>
        <v>0</v>
      </c>
      <c r="R341" s="93">
        <f t="shared" si="37"/>
        <v>0</v>
      </c>
      <c r="S341" s="93">
        <f t="shared" si="33"/>
        <v>0</v>
      </c>
      <c r="T341" s="93">
        <f t="shared" si="34"/>
        <v>0</v>
      </c>
    </row>
    <row r="342" spans="1:20" ht="15">
      <c r="A342" s="55" t="s">
        <v>93</v>
      </c>
      <c r="B342" s="216">
        <v>1280</v>
      </c>
      <c r="C342" s="216">
        <v>1</v>
      </c>
      <c r="D342" s="103" t="s">
        <v>284</v>
      </c>
      <c r="E342" s="58"/>
      <c r="F342" s="58"/>
      <c r="G342" s="85"/>
      <c r="H342" s="58"/>
      <c r="I342" s="64"/>
      <c r="J342" s="208"/>
      <c r="K342" s="42"/>
      <c r="L342" s="42"/>
      <c r="M342" s="92">
        <v>0.1</v>
      </c>
      <c r="N342" s="93">
        <v>12</v>
      </c>
      <c r="O342" s="93"/>
      <c r="P342" s="93">
        <f t="shared" si="35"/>
        <v>0</v>
      </c>
      <c r="Q342" s="93">
        <f t="shared" si="36"/>
        <v>0</v>
      </c>
      <c r="R342" s="93">
        <f t="shared" si="37"/>
        <v>0</v>
      </c>
      <c r="S342" s="93">
        <f t="shared" si="33"/>
        <v>0</v>
      </c>
      <c r="T342" s="93">
        <f t="shared" si="34"/>
        <v>0</v>
      </c>
    </row>
    <row r="343" spans="1:20" ht="15">
      <c r="A343" s="55" t="s">
        <v>93</v>
      </c>
      <c r="B343" s="216">
        <v>1281</v>
      </c>
      <c r="C343" s="216">
        <v>1</v>
      </c>
      <c r="D343" s="103" t="s">
        <v>286</v>
      </c>
      <c r="E343" s="58"/>
      <c r="F343" s="225">
        <v>937</v>
      </c>
      <c r="G343" s="108">
        <v>41464</v>
      </c>
      <c r="H343" s="64" t="s">
        <v>456</v>
      </c>
      <c r="I343" s="64">
        <v>59.48</v>
      </c>
      <c r="J343" s="225" t="s">
        <v>453</v>
      </c>
      <c r="K343" s="42"/>
      <c r="L343" s="42" t="s">
        <v>1862</v>
      </c>
      <c r="M343" s="92">
        <v>0.1</v>
      </c>
      <c r="N343" s="93">
        <v>12</v>
      </c>
      <c r="O343" s="93">
        <f>5+12+12+12</f>
        <v>41</v>
      </c>
      <c r="P343" s="93">
        <f t="shared" si="35"/>
        <v>0.4956666666666667</v>
      </c>
      <c r="Q343" s="93">
        <f t="shared" si="36"/>
        <v>5.9480000000000004</v>
      </c>
      <c r="R343" s="93">
        <f t="shared" si="37"/>
        <v>20.322333333333333</v>
      </c>
      <c r="S343" s="93">
        <f t="shared" si="33"/>
        <v>26.270333333333333</v>
      </c>
      <c r="T343" s="93">
        <f t="shared" si="34"/>
        <v>33.209666666666664</v>
      </c>
    </row>
    <row r="344" spans="1:20" ht="15">
      <c r="A344" s="55" t="s">
        <v>93</v>
      </c>
      <c r="B344" s="216">
        <v>1282</v>
      </c>
      <c r="C344" s="216">
        <v>1</v>
      </c>
      <c r="D344" s="103" t="s">
        <v>285</v>
      </c>
      <c r="E344" s="58"/>
      <c r="F344" s="225"/>
      <c r="G344" s="108">
        <v>41465</v>
      </c>
      <c r="H344" s="64" t="s">
        <v>1896</v>
      </c>
      <c r="I344" s="64">
        <v>11.73</v>
      </c>
      <c r="J344" s="225"/>
      <c r="K344" s="42"/>
      <c r="L344" s="42" t="s">
        <v>1862</v>
      </c>
      <c r="M344" s="92">
        <v>0.1</v>
      </c>
      <c r="N344" s="93">
        <v>12</v>
      </c>
      <c r="O344" s="93">
        <v>41</v>
      </c>
      <c r="P344" s="93">
        <f t="shared" si="35"/>
        <v>9.7750000000000004E-2</v>
      </c>
      <c r="Q344" s="93">
        <f t="shared" si="36"/>
        <v>1.173</v>
      </c>
      <c r="R344" s="93">
        <f t="shared" si="37"/>
        <v>4.0077499999999997</v>
      </c>
      <c r="S344" s="93">
        <f t="shared" si="33"/>
        <v>5.1807499999999997</v>
      </c>
      <c r="T344" s="93">
        <f t="shared" si="34"/>
        <v>6.5492500000000007</v>
      </c>
    </row>
    <row r="345" spans="1:20" ht="15">
      <c r="A345" s="55" t="s">
        <v>93</v>
      </c>
      <c r="B345" s="216">
        <v>1283</v>
      </c>
      <c r="C345" s="216">
        <v>1</v>
      </c>
      <c r="D345" s="103" t="s">
        <v>287</v>
      </c>
      <c r="E345" s="58"/>
      <c r="F345" s="225"/>
      <c r="G345" s="108">
        <v>41466</v>
      </c>
      <c r="H345" s="64" t="s">
        <v>1897</v>
      </c>
      <c r="I345" s="64">
        <v>115.26</v>
      </c>
      <c r="J345" s="225"/>
      <c r="K345" s="42"/>
      <c r="L345" s="42" t="s">
        <v>1862</v>
      </c>
      <c r="M345" s="92">
        <v>0.1</v>
      </c>
      <c r="N345" s="93">
        <v>12</v>
      </c>
      <c r="O345" s="93">
        <v>41</v>
      </c>
      <c r="P345" s="93">
        <f t="shared" si="35"/>
        <v>0.96050000000000013</v>
      </c>
      <c r="Q345" s="93">
        <f t="shared" si="36"/>
        <v>11.526000000000002</v>
      </c>
      <c r="R345" s="93">
        <f t="shared" si="37"/>
        <v>39.380500000000005</v>
      </c>
      <c r="S345" s="93">
        <f t="shared" si="33"/>
        <v>50.906500000000008</v>
      </c>
      <c r="T345" s="93">
        <f t="shared" si="34"/>
        <v>64.353499999999997</v>
      </c>
    </row>
    <row r="346" spans="1:20" ht="15">
      <c r="A346" s="55" t="s">
        <v>93</v>
      </c>
      <c r="B346" s="216">
        <v>1284</v>
      </c>
      <c r="C346" s="216">
        <v>1</v>
      </c>
      <c r="D346" s="103" t="s">
        <v>76</v>
      </c>
      <c r="E346" s="58"/>
      <c r="F346" s="225">
        <v>845</v>
      </c>
      <c r="G346" s="109">
        <v>41423</v>
      </c>
      <c r="H346" s="42" t="s">
        <v>457</v>
      </c>
      <c r="I346" s="93">
        <v>406.02</v>
      </c>
      <c r="J346" s="225" t="s">
        <v>359</v>
      </c>
      <c r="K346" s="42"/>
      <c r="L346" s="42" t="s">
        <v>1862</v>
      </c>
      <c r="M346" s="92">
        <v>0.1</v>
      </c>
      <c r="N346" s="93">
        <v>12</v>
      </c>
      <c r="O346" s="93">
        <v>43</v>
      </c>
      <c r="P346" s="93">
        <f t="shared" si="35"/>
        <v>3.3835000000000002</v>
      </c>
      <c r="Q346" s="93">
        <f t="shared" si="36"/>
        <v>40.602000000000004</v>
      </c>
      <c r="R346" s="93">
        <f t="shared" si="37"/>
        <v>145.4905</v>
      </c>
      <c r="S346" s="93">
        <f t="shared" si="33"/>
        <v>186.0925</v>
      </c>
      <c r="T346" s="93">
        <f t="shared" si="34"/>
        <v>219.92749999999998</v>
      </c>
    </row>
    <row r="347" spans="1:20" ht="15">
      <c r="A347" s="55" t="s">
        <v>93</v>
      </c>
      <c r="B347" s="216">
        <v>1285</v>
      </c>
      <c r="C347" s="216">
        <v>1</v>
      </c>
      <c r="D347" s="103" t="s">
        <v>76</v>
      </c>
      <c r="E347" s="58"/>
      <c r="F347" s="225"/>
      <c r="G347" s="109"/>
      <c r="H347" s="42"/>
      <c r="I347" s="93"/>
      <c r="J347" s="225"/>
      <c r="K347" s="42"/>
      <c r="L347" s="42" t="s">
        <v>1862</v>
      </c>
      <c r="M347" s="92">
        <v>0.1</v>
      </c>
      <c r="N347" s="93">
        <v>12</v>
      </c>
      <c r="O347" s="93"/>
      <c r="P347" s="93">
        <f t="shared" si="35"/>
        <v>0</v>
      </c>
      <c r="Q347" s="93">
        <f t="shared" si="36"/>
        <v>0</v>
      </c>
      <c r="R347" s="93">
        <f t="shared" si="37"/>
        <v>0</v>
      </c>
      <c r="S347" s="93">
        <f t="shared" si="33"/>
        <v>0</v>
      </c>
      <c r="T347" s="93">
        <f t="shared" si="34"/>
        <v>0</v>
      </c>
    </row>
    <row r="348" spans="1:20" ht="15">
      <c r="A348" s="55" t="s">
        <v>93</v>
      </c>
      <c r="B348" s="216">
        <v>1286</v>
      </c>
      <c r="C348" s="216">
        <v>1</v>
      </c>
      <c r="D348" s="103" t="s">
        <v>303</v>
      </c>
      <c r="E348" s="58" t="s">
        <v>447</v>
      </c>
      <c r="F348" s="58">
        <v>934</v>
      </c>
      <c r="G348" s="106">
        <v>41554</v>
      </c>
      <c r="H348" s="58"/>
      <c r="I348" s="64"/>
      <c r="J348" s="208" t="s">
        <v>448</v>
      </c>
      <c r="K348" s="42"/>
      <c r="L348" s="42"/>
      <c r="M348" s="92">
        <v>0.1</v>
      </c>
      <c r="N348" s="93">
        <v>12</v>
      </c>
      <c r="O348" s="93"/>
      <c r="P348" s="93">
        <f t="shared" si="35"/>
        <v>0</v>
      </c>
      <c r="Q348" s="93">
        <f t="shared" si="36"/>
        <v>0</v>
      </c>
      <c r="R348" s="93">
        <f t="shared" si="37"/>
        <v>0</v>
      </c>
      <c r="S348" s="93">
        <f t="shared" si="33"/>
        <v>0</v>
      </c>
      <c r="T348" s="93">
        <f t="shared" si="34"/>
        <v>0</v>
      </c>
    </row>
    <row r="349" spans="1:20" ht="15">
      <c r="A349" s="55" t="s">
        <v>93</v>
      </c>
      <c r="B349" s="216">
        <v>1287</v>
      </c>
      <c r="C349" s="216">
        <v>1</v>
      </c>
      <c r="D349" s="103" t="s">
        <v>290</v>
      </c>
      <c r="E349" s="58" t="s">
        <v>463</v>
      </c>
      <c r="F349" s="58"/>
      <c r="G349" s="106">
        <v>41355</v>
      </c>
      <c r="H349" s="58">
        <v>26595</v>
      </c>
      <c r="I349" s="64">
        <v>4524</v>
      </c>
      <c r="J349" s="208" t="s">
        <v>464</v>
      </c>
      <c r="K349" s="42"/>
      <c r="L349" s="42" t="s">
        <v>1862</v>
      </c>
      <c r="M349" s="92">
        <v>0.1</v>
      </c>
      <c r="N349" s="93">
        <v>12</v>
      </c>
      <c r="O349" s="93">
        <f>9+12+12+12</f>
        <v>45</v>
      </c>
      <c r="P349" s="93">
        <f t="shared" si="35"/>
        <v>37.700000000000003</v>
      </c>
      <c r="Q349" s="93">
        <f t="shared" si="36"/>
        <v>452.40000000000003</v>
      </c>
      <c r="R349" s="93">
        <f t="shared" si="37"/>
        <v>1696.5000000000002</v>
      </c>
      <c r="S349" s="93">
        <f t="shared" si="33"/>
        <v>2148.9</v>
      </c>
      <c r="T349" s="93">
        <f t="shared" si="34"/>
        <v>2375.1</v>
      </c>
    </row>
    <row r="350" spans="1:20" ht="15">
      <c r="A350" s="55" t="s">
        <v>93</v>
      </c>
      <c r="B350" s="216">
        <v>1288</v>
      </c>
      <c r="C350" s="216">
        <v>1</v>
      </c>
      <c r="D350" s="103" t="s">
        <v>292</v>
      </c>
      <c r="E350" s="58"/>
      <c r="F350" s="58">
        <v>830</v>
      </c>
      <c r="G350" s="106">
        <v>41410</v>
      </c>
      <c r="H350" s="58">
        <v>62</v>
      </c>
      <c r="I350" s="107">
        <v>700</v>
      </c>
      <c r="J350" s="208" t="s">
        <v>351</v>
      </c>
      <c r="K350" s="42"/>
      <c r="L350" s="42" t="s">
        <v>1862</v>
      </c>
      <c r="M350" s="92">
        <v>0.1</v>
      </c>
      <c r="N350" s="93">
        <v>12</v>
      </c>
      <c r="O350" s="93">
        <v>43</v>
      </c>
      <c r="P350" s="93">
        <f t="shared" si="35"/>
        <v>5.833333333333333</v>
      </c>
      <c r="Q350" s="93">
        <f t="shared" si="36"/>
        <v>70</v>
      </c>
      <c r="R350" s="93">
        <f t="shared" si="37"/>
        <v>250.83333333333331</v>
      </c>
      <c r="S350" s="93">
        <f t="shared" si="33"/>
        <v>320.83333333333331</v>
      </c>
      <c r="T350" s="93">
        <f t="shared" si="34"/>
        <v>379.16666666666669</v>
      </c>
    </row>
    <row r="351" spans="1:20" ht="15">
      <c r="A351" s="55" t="s">
        <v>93</v>
      </c>
      <c r="B351" s="216">
        <v>1290</v>
      </c>
      <c r="C351" s="216">
        <v>1</v>
      </c>
      <c r="D351" s="103" t="s">
        <v>293</v>
      </c>
      <c r="E351" s="58" t="s">
        <v>439</v>
      </c>
      <c r="F351" s="58">
        <v>988</v>
      </c>
      <c r="G351" s="106">
        <v>41494</v>
      </c>
      <c r="H351" s="58">
        <v>1359761361</v>
      </c>
      <c r="I351" s="64">
        <v>10309.5</v>
      </c>
      <c r="J351" s="208" t="s">
        <v>438</v>
      </c>
      <c r="K351" s="42"/>
      <c r="L351" s="42" t="s">
        <v>1862</v>
      </c>
      <c r="M351" s="92">
        <v>0.1</v>
      </c>
      <c r="N351" s="93">
        <v>12</v>
      </c>
      <c r="O351" s="93">
        <v>40</v>
      </c>
      <c r="P351" s="93">
        <f t="shared" si="35"/>
        <v>85.912500000000009</v>
      </c>
      <c r="Q351" s="93">
        <f t="shared" si="36"/>
        <v>1030.95</v>
      </c>
      <c r="R351" s="93">
        <f t="shared" si="37"/>
        <v>3436.5000000000005</v>
      </c>
      <c r="S351" s="93">
        <f t="shared" si="33"/>
        <v>4467.4500000000007</v>
      </c>
      <c r="T351" s="93">
        <f t="shared" si="34"/>
        <v>5842.0499999999993</v>
      </c>
    </row>
    <row r="352" spans="1:20" ht="15">
      <c r="A352" s="55" t="s">
        <v>93</v>
      </c>
      <c r="B352" s="216">
        <v>1291</v>
      </c>
      <c r="C352" s="216">
        <v>1</v>
      </c>
      <c r="D352" s="103" t="s">
        <v>294</v>
      </c>
      <c r="E352" s="58"/>
      <c r="F352" s="58">
        <v>1018</v>
      </c>
      <c r="G352" s="106">
        <v>41505</v>
      </c>
      <c r="H352" s="58" t="s">
        <v>455</v>
      </c>
      <c r="I352" s="64">
        <v>91.73</v>
      </c>
      <c r="J352" s="208" t="s">
        <v>453</v>
      </c>
      <c r="K352" s="42"/>
      <c r="L352" s="42" t="s">
        <v>1862</v>
      </c>
      <c r="M352" s="92">
        <v>0.1</v>
      </c>
      <c r="N352" s="93">
        <v>12</v>
      </c>
      <c r="O352" s="93">
        <v>40</v>
      </c>
      <c r="P352" s="93">
        <f t="shared" si="35"/>
        <v>0.76441666666666663</v>
      </c>
      <c r="Q352" s="93">
        <f t="shared" si="36"/>
        <v>9.173</v>
      </c>
      <c r="R352" s="93">
        <f t="shared" si="37"/>
        <v>30.576666666666664</v>
      </c>
      <c r="S352" s="93">
        <f t="shared" si="33"/>
        <v>39.749666666666663</v>
      </c>
      <c r="T352" s="93">
        <f t="shared" si="34"/>
        <v>51.980333333333341</v>
      </c>
    </row>
    <row r="353" spans="1:20" ht="15">
      <c r="A353" s="55" t="s">
        <v>93</v>
      </c>
      <c r="B353" s="216">
        <v>1292</v>
      </c>
      <c r="C353" s="216">
        <v>1</v>
      </c>
      <c r="D353" s="103" t="s">
        <v>295</v>
      </c>
      <c r="E353" s="58"/>
      <c r="F353" s="225">
        <v>1043</v>
      </c>
      <c r="G353" s="106">
        <v>41508</v>
      </c>
      <c r="H353" s="42" t="s">
        <v>454</v>
      </c>
      <c r="I353" s="93">
        <v>264.64</v>
      </c>
      <c r="J353" s="225" t="s">
        <v>453</v>
      </c>
      <c r="K353" s="42"/>
      <c r="L353" s="42" t="s">
        <v>1862</v>
      </c>
      <c r="M353" s="92">
        <v>0.1</v>
      </c>
      <c r="N353" s="93">
        <v>12</v>
      </c>
      <c r="O353" s="93">
        <f>4+12+12+12</f>
        <v>40</v>
      </c>
      <c r="P353" s="93">
        <f t="shared" si="35"/>
        <v>2.2053333333333334</v>
      </c>
      <c r="Q353" s="93">
        <f t="shared" si="36"/>
        <v>26.463999999999999</v>
      </c>
      <c r="R353" s="93">
        <f t="shared" si="37"/>
        <v>88.213333333333338</v>
      </c>
      <c r="S353" s="93">
        <f t="shared" si="33"/>
        <v>114.67733333333334</v>
      </c>
      <c r="T353" s="93">
        <f t="shared" si="34"/>
        <v>149.96266666666665</v>
      </c>
    </row>
    <row r="354" spans="1:20" ht="15">
      <c r="A354" s="55" t="s">
        <v>93</v>
      </c>
      <c r="B354" s="216">
        <v>1293</v>
      </c>
      <c r="C354" s="216">
        <v>1</v>
      </c>
      <c r="D354" s="103" t="s">
        <v>296</v>
      </c>
      <c r="E354" s="58"/>
      <c r="F354" s="225"/>
      <c r="G354" s="106">
        <v>41509</v>
      </c>
      <c r="H354" s="42" t="s">
        <v>1891</v>
      </c>
      <c r="I354" s="93">
        <v>370.47</v>
      </c>
      <c r="J354" s="225"/>
      <c r="K354" s="42"/>
      <c r="L354" s="42" t="s">
        <v>1862</v>
      </c>
      <c r="M354" s="92">
        <v>0.1</v>
      </c>
      <c r="N354" s="93">
        <v>12</v>
      </c>
      <c r="O354" s="93">
        <f>4+12+12+12</f>
        <v>40</v>
      </c>
      <c r="P354" s="93">
        <f t="shared" si="35"/>
        <v>3.0872500000000005</v>
      </c>
      <c r="Q354" s="93">
        <f t="shared" si="36"/>
        <v>37.047000000000004</v>
      </c>
      <c r="R354" s="93">
        <f t="shared" si="37"/>
        <v>123.49000000000002</v>
      </c>
      <c r="S354" s="93">
        <f t="shared" si="33"/>
        <v>160.53700000000003</v>
      </c>
      <c r="T354" s="93">
        <f t="shared" si="34"/>
        <v>209.93299999999999</v>
      </c>
    </row>
    <row r="355" spans="1:20" ht="15">
      <c r="A355" s="55" t="s">
        <v>93</v>
      </c>
      <c r="B355" s="216">
        <v>1294</v>
      </c>
      <c r="C355" s="216">
        <v>1</v>
      </c>
      <c r="D355" s="103" t="s">
        <v>297</v>
      </c>
      <c r="E355" s="58"/>
      <c r="F355" s="225"/>
      <c r="G355" s="106">
        <v>41510</v>
      </c>
      <c r="H355" s="42" t="s">
        <v>1892</v>
      </c>
      <c r="I355" s="93">
        <v>116.43</v>
      </c>
      <c r="J355" s="225"/>
      <c r="K355" s="42"/>
      <c r="L355" s="42" t="s">
        <v>1862</v>
      </c>
      <c r="M355" s="92">
        <v>0.1</v>
      </c>
      <c r="N355" s="93">
        <v>12</v>
      </c>
      <c r="O355" s="93">
        <v>40</v>
      </c>
      <c r="P355" s="93">
        <f t="shared" si="35"/>
        <v>0.97025000000000006</v>
      </c>
      <c r="Q355" s="93">
        <f t="shared" si="36"/>
        <v>11.643000000000001</v>
      </c>
      <c r="R355" s="93">
        <f t="shared" si="37"/>
        <v>38.81</v>
      </c>
      <c r="S355" s="93">
        <f t="shared" si="33"/>
        <v>50.453000000000003</v>
      </c>
      <c r="T355" s="93">
        <f t="shared" si="34"/>
        <v>65.977000000000004</v>
      </c>
    </row>
    <row r="356" spans="1:20" ht="15">
      <c r="A356" s="55" t="s">
        <v>93</v>
      </c>
      <c r="B356" s="216">
        <v>1295</v>
      </c>
      <c r="C356" s="216">
        <v>1</v>
      </c>
      <c r="D356" s="58" t="s">
        <v>299</v>
      </c>
      <c r="E356" s="58"/>
      <c r="F356" s="58"/>
      <c r="G356" s="85"/>
      <c r="H356" s="42"/>
      <c r="I356" s="93"/>
      <c r="J356" s="208"/>
      <c r="K356" s="42"/>
      <c r="L356" s="42"/>
      <c r="M356" s="92">
        <v>0.1</v>
      </c>
      <c r="N356" s="93">
        <v>12</v>
      </c>
      <c r="O356" s="93"/>
      <c r="P356" s="93">
        <f t="shared" si="35"/>
        <v>0</v>
      </c>
      <c r="Q356" s="93">
        <f t="shared" si="36"/>
        <v>0</v>
      </c>
      <c r="R356" s="93">
        <f t="shared" si="37"/>
        <v>0</v>
      </c>
      <c r="S356" s="93">
        <f t="shared" si="33"/>
        <v>0</v>
      </c>
      <c r="T356" s="93">
        <f t="shared" si="34"/>
        <v>0</v>
      </c>
    </row>
    <row r="357" spans="1:20" ht="15">
      <c r="A357" s="55" t="s">
        <v>93</v>
      </c>
      <c r="B357" s="216">
        <v>1296</v>
      </c>
      <c r="C357" s="216">
        <v>1</v>
      </c>
      <c r="D357" s="103" t="s">
        <v>300</v>
      </c>
      <c r="E357" s="58"/>
      <c r="F357" s="58">
        <v>1094</v>
      </c>
      <c r="G357" s="110">
        <v>41535</v>
      </c>
      <c r="H357" s="58" t="s">
        <v>446</v>
      </c>
      <c r="I357" s="64">
        <v>1224.54</v>
      </c>
      <c r="J357" s="208" t="s">
        <v>490</v>
      </c>
      <c r="K357" s="42"/>
      <c r="L357" s="42" t="s">
        <v>1862</v>
      </c>
      <c r="M357" s="92">
        <v>0.1</v>
      </c>
      <c r="N357" s="93">
        <v>12</v>
      </c>
      <c r="O357" s="93">
        <f>3+12+12+12</f>
        <v>39</v>
      </c>
      <c r="P357" s="93">
        <f t="shared" si="35"/>
        <v>10.204500000000001</v>
      </c>
      <c r="Q357" s="93">
        <f t="shared" si="36"/>
        <v>122.45400000000001</v>
      </c>
      <c r="R357" s="93">
        <f t="shared" si="37"/>
        <v>397.97550000000007</v>
      </c>
      <c r="S357" s="93">
        <f t="shared" si="33"/>
        <v>520.42950000000008</v>
      </c>
      <c r="T357" s="93">
        <f t="shared" si="34"/>
        <v>704.11049999999989</v>
      </c>
    </row>
    <row r="358" spans="1:20" ht="15">
      <c r="A358" s="55" t="s">
        <v>93</v>
      </c>
      <c r="B358" s="216">
        <v>1297</v>
      </c>
      <c r="C358" s="216">
        <v>1</v>
      </c>
      <c r="D358" s="215" t="s">
        <v>304</v>
      </c>
      <c r="E358" s="58" t="s">
        <v>450</v>
      </c>
      <c r="F358" s="58">
        <v>1051</v>
      </c>
      <c r="G358" s="106">
        <v>41521</v>
      </c>
      <c r="H358" s="58" t="s">
        <v>451</v>
      </c>
      <c r="I358" s="64">
        <v>711.61</v>
      </c>
      <c r="J358" s="208" t="s">
        <v>452</v>
      </c>
      <c r="K358" s="42"/>
      <c r="L358" s="42" t="s">
        <v>1862</v>
      </c>
      <c r="M358" s="92">
        <v>0.1</v>
      </c>
      <c r="N358" s="93">
        <v>12</v>
      </c>
      <c r="O358" s="93">
        <f>3+12+12+12</f>
        <v>39</v>
      </c>
      <c r="P358" s="93">
        <f t="shared" si="35"/>
        <v>5.9300833333333332</v>
      </c>
      <c r="Q358" s="93">
        <f t="shared" si="36"/>
        <v>71.161000000000001</v>
      </c>
      <c r="R358" s="93">
        <f t="shared" si="37"/>
        <v>231.27324999999999</v>
      </c>
      <c r="S358" s="93">
        <f t="shared" si="33"/>
        <v>302.43425000000002</v>
      </c>
      <c r="T358" s="93">
        <f t="shared" si="34"/>
        <v>409.17574999999999</v>
      </c>
    </row>
    <row r="359" spans="1:20" ht="15">
      <c r="A359" s="55" t="s">
        <v>93</v>
      </c>
      <c r="B359" s="216">
        <v>1298</v>
      </c>
      <c r="C359" s="216">
        <v>1</v>
      </c>
      <c r="D359" s="103" t="s">
        <v>305</v>
      </c>
      <c r="E359" s="58"/>
      <c r="F359" s="58">
        <v>1064</v>
      </c>
      <c r="G359" s="106">
        <v>41521</v>
      </c>
      <c r="H359" s="58">
        <v>6685</v>
      </c>
      <c r="I359" s="64">
        <v>482.76</v>
      </c>
      <c r="J359" s="208" t="s">
        <v>449</v>
      </c>
      <c r="K359" s="42"/>
      <c r="L359" s="42" t="s">
        <v>1862</v>
      </c>
      <c r="M359" s="92">
        <v>0.1</v>
      </c>
      <c r="N359" s="93">
        <v>12</v>
      </c>
      <c r="O359" s="93">
        <v>39</v>
      </c>
      <c r="P359" s="93">
        <f t="shared" si="35"/>
        <v>4.0230000000000006</v>
      </c>
      <c r="Q359" s="93">
        <f t="shared" si="36"/>
        <v>48.27600000000001</v>
      </c>
      <c r="R359" s="93">
        <f t="shared" si="37"/>
        <v>156.89700000000002</v>
      </c>
      <c r="S359" s="93">
        <f t="shared" si="33"/>
        <v>205.17300000000003</v>
      </c>
      <c r="T359" s="93">
        <f t="shared" si="34"/>
        <v>277.58699999999999</v>
      </c>
    </row>
    <row r="360" spans="1:20" ht="15">
      <c r="A360" s="55" t="s">
        <v>93</v>
      </c>
      <c r="B360" s="216">
        <v>1299</v>
      </c>
      <c r="C360" s="216">
        <v>1</v>
      </c>
      <c r="D360" s="103" t="s">
        <v>325</v>
      </c>
      <c r="E360" s="58"/>
      <c r="F360" s="225">
        <v>1130</v>
      </c>
      <c r="G360" s="106">
        <v>41521</v>
      </c>
      <c r="H360" s="42">
        <v>447</v>
      </c>
      <c r="I360" s="93">
        <v>1624.14</v>
      </c>
      <c r="J360" s="225" t="s">
        <v>445</v>
      </c>
      <c r="K360" s="42"/>
      <c r="L360" s="42" t="s">
        <v>1862</v>
      </c>
      <c r="M360" s="92">
        <v>0.1</v>
      </c>
      <c r="N360" s="93">
        <v>12</v>
      </c>
      <c r="O360" s="93">
        <v>39</v>
      </c>
      <c r="P360" s="93">
        <f t="shared" si="35"/>
        <v>13.534500000000001</v>
      </c>
      <c r="Q360" s="93">
        <f t="shared" si="36"/>
        <v>162.41400000000002</v>
      </c>
      <c r="R360" s="93">
        <f t="shared" si="37"/>
        <v>527.84550000000002</v>
      </c>
      <c r="S360" s="93">
        <f t="shared" si="33"/>
        <v>690.2595</v>
      </c>
      <c r="T360" s="93">
        <f t="shared" si="34"/>
        <v>933.8805000000001</v>
      </c>
    </row>
    <row r="361" spans="1:20" ht="15">
      <c r="A361" s="55" t="s">
        <v>93</v>
      </c>
      <c r="B361" s="216">
        <v>1300</v>
      </c>
      <c r="C361" s="216">
        <v>1</v>
      </c>
      <c r="D361" s="103" t="s">
        <v>325</v>
      </c>
      <c r="E361" s="58"/>
      <c r="F361" s="225"/>
      <c r="G361" s="85"/>
      <c r="H361" s="42"/>
      <c r="I361" s="93"/>
      <c r="J361" s="225"/>
      <c r="K361" s="42"/>
      <c r="L361" s="42" t="s">
        <v>1862</v>
      </c>
      <c r="M361" s="92">
        <v>0.1</v>
      </c>
      <c r="N361" s="93">
        <v>12</v>
      </c>
      <c r="O361" s="93"/>
      <c r="P361" s="93">
        <f t="shared" si="35"/>
        <v>0</v>
      </c>
      <c r="Q361" s="93">
        <f t="shared" si="36"/>
        <v>0</v>
      </c>
      <c r="R361" s="93">
        <f t="shared" si="37"/>
        <v>0</v>
      </c>
      <c r="S361" s="93">
        <f t="shared" si="33"/>
        <v>0</v>
      </c>
      <c r="T361" s="93">
        <f t="shared" si="34"/>
        <v>0</v>
      </c>
    </row>
    <row r="362" spans="1:20" ht="15">
      <c r="A362" s="55" t="s">
        <v>93</v>
      </c>
      <c r="B362" s="216">
        <v>1301</v>
      </c>
      <c r="C362" s="216">
        <v>1</v>
      </c>
      <c r="D362" s="103" t="s">
        <v>325</v>
      </c>
      <c r="E362" s="58"/>
      <c r="F362" s="225"/>
      <c r="G362" s="85"/>
      <c r="H362" s="42"/>
      <c r="I362" s="93"/>
      <c r="J362" s="225"/>
      <c r="K362" s="42"/>
      <c r="L362" s="42" t="s">
        <v>1862</v>
      </c>
      <c r="M362" s="92">
        <v>0.1</v>
      </c>
      <c r="N362" s="93">
        <v>12</v>
      </c>
      <c r="O362" s="93"/>
      <c r="P362" s="93">
        <f t="shared" si="35"/>
        <v>0</v>
      </c>
      <c r="Q362" s="93">
        <f t="shared" si="36"/>
        <v>0</v>
      </c>
      <c r="R362" s="93">
        <f t="shared" si="37"/>
        <v>0</v>
      </c>
      <c r="S362" s="93">
        <f t="shared" si="33"/>
        <v>0</v>
      </c>
      <c r="T362" s="93">
        <f t="shared" si="34"/>
        <v>0</v>
      </c>
    </row>
    <row r="363" spans="1:20" ht="15">
      <c r="A363" s="55" t="s">
        <v>93</v>
      </c>
      <c r="B363" s="216">
        <v>1302</v>
      </c>
      <c r="C363" s="216">
        <v>1</v>
      </c>
      <c r="D363" s="58" t="s">
        <v>327</v>
      </c>
      <c r="E363" s="58"/>
      <c r="F363" s="58"/>
      <c r="G363" s="85"/>
      <c r="H363" s="42"/>
      <c r="I363" s="93"/>
      <c r="J363" s="208"/>
      <c r="K363" s="42"/>
      <c r="L363" s="42"/>
      <c r="M363" s="92">
        <v>0.1</v>
      </c>
      <c r="N363" s="93">
        <v>12</v>
      </c>
      <c r="O363" s="93"/>
      <c r="P363" s="93">
        <f t="shared" si="35"/>
        <v>0</v>
      </c>
      <c r="Q363" s="93">
        <f t="shared" si="36"/>
        <v>0</v>
      </c>
      <c r="R363" s="93">
        <f t="shared" si="37"/>
        <v>0</v>
      </c>
      <c r="S363" s="93">
        <f t="shared" si="33"/>
        <v>0</v>
      </c>
      <c r="T363" s="93">
        <f t="shared" si="34"/>
        <v>0</v>
      </c>
    </row>
    <row r="364" spans="1:20" ht="15">
      <c r="A364" s="55" t="s">
        <v>93</v>
      </c>
      <c r="B364" s="216">
        <v>1303</v>
      </c>
      <c r="C364" s="216">
        <v>1</v>
      </c>
      <c r="D364" s="58" t="s">
        <v>327</v>
      </c>
      <c r="E364" s="58"/>
      <c r="F364" s="58"/>
      <c r="G364" s="85"/>
      <c r="H364" s="42"/>
      <c r="I364" s="93"/>
      <c r="J364" s="208"/>
      <c r="K364" s="42"/>
      <c r="L364" s="42"/>
      <c r="M364" s="92">
        <v>0.1</v>
      </c>
      <c r="N364" s="93">
        <v>12</v>
      </c>
      <c r="O364" s="93"/>
      <c r="P364" s="93">
        <f t="shared" si="35"/>
        <v>0</v>
      </c>
      <c r="Q364" s="93">
        <f t="shared" si="36"/>
        <v>0</v>
      </c>
      <c r="R364" s="93">
        <f t="shared" si="37"/>
        <v>0</v>
      </c>
      <c r="S364" s="93">
        <f t="shared" si="33"/>
        <v>0</v>
      </c>
      <c r="T364" s="93">
        <f t="shared" si="34"/>
        <v>0</v>
      </c>
    </row>
    <row r="365" spans="1:20" ht="15">
      <c r="A365" s="55" t="s">
        <v>93</v>
      </c>
      <c r="B365" s="216">
        <v>1304</v>
      </c>
      <c r="C365" s="83">
        <v>1</v>
      </c>
      <c r="D365" s="111" t="s">
        <v>330</v>
      </c>
      <c r="E365" s="58"/>
      <c r="F365" s="58"/>
      <c r="G365" s="85"/>
      <c r="H365" s="42"/>
      <c r="I365" s="93"/>
      <c r="J365" s="208"/>
      <c r="K365" s="42"/>
      <c r="L365" s="42"/>
      <c r="M365" s="92">
        <v>0.1</v>
      </c>
      <c r="N365" s="93">
        <v>12</v>
      </c>
      <c r="O365" s="93"/>
      <c r="P365" s="93">
        <f t="shared" si="35"/>
        <v>0</v>
      </c>
      <c r="Q365" s="93">
        <f t="shared" si="36"/>
        <v>0</v>
      </c>
      <c r="R365" s="93">
        <f t="shared" si="37"/>
        <v>0</v>
      </c>
      <c r="S365" s="93">
        <f t="shared" si="33"/>
        <v>0</v>
      </c>
      <c r="T365" s="93">
        <f t="shared" si="34"/>
        <v>0</v>
      </c>
    </row>
    <row r="366" spans="1:20" ht="15">
      <c r="A366" s="55" t="s">
        <v>93</v>
      </c>
      <c r="B366" s="216">
        <v>1305</v>
      </c>
      <c r="C366" s="83">
        <v>1</v>
      </c>
      <c r="D366" s="111" t="s">
        <v>330</v>
      </c>
      <c r="E366" s="58"/>
      <c r="F366" s="58"/>
      <c r="G366" s="85"/>
      <c r="H366" s="58"/>
      <c r="I366" s="64"/>
      <c r="J366" s="208"/>
      <c r="K366" s="42"/>
      <c r="L366" s="42"/>
      <c r="M366" s="92">
        <v>0.1</v>
      </c>
      <c r="N366" s="93">
        <v>12</v>
      </c>
      <c r="O366" s="93"/>
      <c r="P366" s="93">
        <f t="shared" si="35"/>
        <v>0</v>
      </c>
      <c r="Q366" s="93">
        <f t="shared" si="36"/>
        <v>0</v>
      </c>
      <c r="R366" s="93">
        <f t="shared" si="37"/>
        <v>0</v>
      </c>
      <c r="S366" s="93">
        <f t="shared" si="33"/>
        <v>0</v>
      </c>
      <c r="T366" s="93">
        <f t="shared" si="34"/>
        <v>0</v>
      </c>
    </row>
    <row r="367" spans="1:20" ht="15">
      <c r="A367" s="55" t="s">
        <v>93</v>
      </c>
      <c r="B367" s="216">
        <v>1306</v>
      </c>
      <c r="C367" s="83">
        <v>1</v>
      </c>
      <c r="D367" s="111" t="s">
        <v>3</v>
      </c>
      <c r="E367" s="58"/>
      <c r="F367" s="58"/>
      <c r="G367" s="85"/>
      <c r="H367" s="58"/>
      <c r="I367" s="64"/>
      <c r="J367" s="208"/>
      <c r="K367" s="42"/>
      <c r="L367" s="42"/>
      <c r="M367" s="92">
        <v>0.1</v>
      </c>
      <c r="N367" s="93">
        <v>12</v>
      </c>
      <c r="O367" s="93"/>
      <c r="P367" s="93">
        <f t="shared" si="35"/>
        <v>0</v>
      </c>
      <c r="Q367" s="93">
        <f t="shared" si="36"/>
        <v>0</v>
      </c>
      <c r="R367" s="93">
        <f t="shared" si="37"/>
        <v>0</v>
      </c>
      <c r="S367" s="93">
        <f t="shared" si="33"/>
        <v>0</v>
      </c>
      <c r="T367" s="93">
        <f t="shared" si="34"/>
        <v>0</v>
      </c>
    </row>
    <row r="368" spans="1:20" ht="15">
      <c r="A368" s="55" t="s">
        <v>93</v>
      </c>
      <c r="B368" s="216">
        <v>1307</v>
      </c>
      <c r="C368" s="83">
        <v>1</v>
      </c>
      <c r="D368" s="111" t="s">
        <v>3</v>
      </c>
      <c r="E368" s="58"/>
      <c r="F368" s="58"/>
      <c r="G368" s="85"/>
      <c r="H368" s="58"/>
      <c r="I368" s="64"/>
      <c r="J368" s="208"/>
      <c r="K368" s="42"/>
      <c r="L368" s="42"/>
      <c r="M368" s="92">
        <v>0.1</v>
      </c>
      <c r="N368" s="93">
        <v>12</v>
      </c>
      <c r="O368" s="93"/>
      <c r="P368" s="93">
        <f t="shared" si="35"/>
        <v>0</v>
      </c>
      <c r="Q368" s="93">
        <f t="shared" si="36"/>
        <v>0</v>
      </c>
      <c r="R368" s="93">
        <f t="shared" si="37"/>
        <v>0</v>
      </c>
      <c r="S368" s="93">
        <f t="shared" si="33"/>
        <v>0</v>
      </c>
      <c r="T368" s="93">
        <f t="shared" si="34"/>
        <v>0</v>
      </c>
    </row>
    <row r="369" spans="1:20" ht="15">
      <c r="A369" s="55" t="s">
        <v>93</v>
      </c>
      <c r="B369" s="216">
        <v>1308</v>
      </c>
      <c r="C369" s="83">
        <v>1</v>
      </c>
      <c r="D369" s="111" t="s">
        <v>3</v>
      </c>
      <c r="E369" s="58"/>
      <c r="F369" s="58"/>
      <c r="G369" s="85"/>
      <c r="H369" s="58"/>
      <c r="I369" s="64"/>
      <c r="J369" s="208"/>
      <c r="K369" s="42"/>
      <c r="L369" s="42"/>
      <c r="M369" s="92">
        <v>0.1</v>
      </c>
      <c r="N369" s="93">
        <v>12</v>
      </c>
      <c r="O369" s="93"/>
      <c r="P369" s="93">
        <f t="shared" si="35"/>
        <v>0</v>
      </c>
      <c r="Q369" s="93">
        <f t="shared" si="36"/>
        <v>0</v>
      </c>
      <c r="R369" s="93">
        <f t="shared" si="37"/>
        <v>0</v>
      </c>
      <c r="S369" s="93">
        <f t="shared" si="33"/>
        <v>0</v>
      </c>
      <c r="T369" s="93">
        <f t="shared" si="34"/>
        <v>0</v>
      </c>
    </row>
    <row r="370" spans="1:20" ht="15">
      <c r="A370" s="55" t="s">
        <v>93</v>
      </c>
      <c r="B370" s="216">
        <v>1309</v>
      </c>
      <c r="C370" s="83">
        <v>1</v>
      </c>
      <c r="D370" s="111" t="s">
        <v>3</v>
      </c>
      <c r="E370" s="58"/>
      <c r="F370" s="58"/>
      <c r="G370" s="85"/>
      <c r="H370" s="58"/>
      <c r="I370" s="64"/>
      <c r="J370" s="208"/>
      <c r="K370" s="42"/>
      <c r="L370" s="42"/>
      <c r="M370" s="92">
        <v>0.1</v>
      </c>
      <c r="N370" s="93">
        <v>12</v>
      </c>
      <c r="O370" s="93"/>
      <c r="P370" s="93">
        <f t="shared" si="35"/>
        <v>0</v>
      </c>
      <c r="Q370" s="93">
        <f t="shared" si="36"/>
        <v>0</v>
      </c>
      <c r="R370" s="93">
        <f t="shared" si="37"/>
        <v>0</v>
      </c>
      <c r="S370" s="93">
        <f t="shared" si="33"/>
        <v>0</v>
      </c>
      <c r="T370" s="93">
        <f t="shared" si="34"/>
        <v>0</v>
      </c>
    </row>
    <row r="371" spans="1:20" ht="15">
      <c r="A371" s="55" t="s">
        <v>93</v>
      </c>
      <c r="B371" s="216">
        <v>1310</v>
      </c>
      <c r="C371" s="83">
        <v>1</v>
      </c>
      <c r="D371" s="111" t="s">
        <v>3</v>
      </c>
      <c r="E371" s="58"/>
      <c r="F371" s="58"/>
      <c r="G371" s="85"/>
      <c r="H371" s="58"/>
      <c r="I371" s="64"/>
      <c r="J371" s="208"/>
      <c r="K371" s="42"/>
      <c r="L371" s="42"/>
      <c r="M371" s="92">
        <v>0.1</v>
      </c>
      <c r="N371" s="93">
        <v>12</v>
      </c>
      <c r="O371" s="93"/>
      <c r="P371" s="93">
        <f t="shared" si="35"/>
        <v>0</v>
      </c>
      <c r="Q371" s="93">
        <f t="shared" si="36"/>
        <v>0</v>
      </c>
      <c r="R371" s="93">
        <f t="shared" si="37"/>
        <v>0</v>
      </c>
      <c r="S371" s="93">
        <f t="shared" si="33"/>
        <v>0</v>
      </c>
      <c r="T371" s="93">
        <f t="shared" si="34"/>
        <v>0</v>
      </c>
    </row>
    <row r="372" spans="1:20" ht="15">
      <c r="A372" s="55" t="s">
        <v>93</v>
      </c>
      <c r="B372" s="216">
        <v>1311</v>
      </c>
      <c r="C372" s="83">
        <v>1</v>
      </c>
      <c r="D372" s="84" t="s">
        <v>329</v>
      </c>
      <c r="E372" s="58"/>
      <c r="F372" s="58"/>
      <c r="G372" s="85"/>
      <c r="H372" s="58"/>
      <c r="I372" s="64"/>
      <c r="J372" s="208"/>
      <c r="K372" s="42"/>
      <c r="L372" s="42"/>
      <c r="M372" s="92">
        <v>0.1</v>
      </c>
      <c r="N372" s="93">
        <v>12</v>
      </c>
      <c r="O372" s="93"/>
      <c r="P372" s="93">
        <f t="shared" si="35"/>
        <v>0</v>
      </c>
      <c r="Q372" s="93">
        <f t="shared" si="36"/>
        <v>0</v>
      </c>
      <c r="R372" s="93">
        <f t="shared" si="37"/>
        <v>0</v>
      </c>
      <c r="S372" s="93">
        <f t="shared" si="33"/>
        <v>0</v>
      </c>
      <c r="T372" s="93">
        <f t="shared" si="34"/>
        <v>0</v>
      </c>
    </row>
    <row r="373" spans="1:20" ht="15">
      <c r="A373" s="55" t="s">
        <v>93</v>
      </c>
      <c r="B373" s="216">
        <v>1312</v>
      </c>
      <c r="C373" s="83">
        <v>1</v>
      </c>
      <c r="D373" s="84" t="s">
        <v>329</v>
      </c>
      <c r="E373" s="58"/>
      <c r="F373" s="58"/>
      <c r="G373" s="85"/>
      <c r="H373" s="58"/>
      <c r="I373" s="64"/>
      <c r="J373" s="208"/>
      <c r="K373" s="42"/>
      <c r="L373" s="42"/>
      <c r="M373" s="92">
        <v>0.1</v>
      </c>
      <c r="N373" s="93">
        <v>12</v>
      </c>
      <c r="O373" s="93"/>
      <c r="P373" s="93">
        <f t="shared" si="35"/>
        <v>0</v>
      </c>
      <c r="Q373" s="93">
        <f t="shared" si="36"/>
        <v>0</v>
      </c>
      <c r="R373" s="93">
        <f t="shared" si="37"/>
        <v>0</v>
      </c>
      <c r="S373" s="93">
        <f t="shared" si="33"/>
        <v>0</v>
      </c>
      <c r="T373" s="93">
        <f t="shared" si="34"/>
        <v>0</v>
      </c>
    </row>
    <row r="374" spans="1:20" ht="15">
      <c r="A374" s="55" t="s">
        <v>93</v>
      </c>
      <c r="B374" s="216">
        <v>1313</v>
      </c>
      <c r="C374" s="83">
        <v>1</v>
      </c>
      <c r="D374" s="84" t="s">
        <v>328</v>
      </c>
      <c r="E374" s="58"/>
      <c r="F374" s="58"/>
      <c r="G374" s="85"/>
      <c r="H374" s="58"/>
      <c r="I374" s="64"/>
      <c r="J374" s="208"/>
      <c r="K374" s="42"/>
      <c r="L374" s="42"/>
      <c r="M374" s="92">
        <v>0.1</v>
      </c>
      <c r="N374" s="93">
        <v>12</v>
      </c>
      <c r="O374" s="93"/>
      <c r="P374" s="93">
        <f t="shared" si="35"/>
        <v>0</v>
      </c>
      <c r="Q374" s="93">
        <f t="shared" si="36"/>
        <v>0</v>
      </c>
      <c r="R374" s="93">
        <f t="shared" si="37"/>
        <v>0</v>
      </c>
      <c r="S374" s="93">
        <f t="shared" si="33"/>
        <v>0</v>
      </c>
      <c r="T374" s="93">
        <f t="shared" si="34"/>
        <v>0</v>
      </c>
    </row>
    <row r="375" spans="1:20" ht="15">
      <c r="A375" s="55" t="s">
        <v>93</v>
      </c>
      <c r="B375" s="216">
        <v>1314</v>
      </c>
      <c r="C375" s="83">
        <v>1</v>
      </c>
      <c r="D375" s="84" t="s">
        <v>328</v>
      </c>
      <c r="E375" s="58"/>
      <c r="F375" s="58"/>
      <c r="G375" s="85"/>
      <c r="H375" s="58"/>
      <c r="I375" s="64"/>
      <c r="J375" s="208"/>
      <c r="K375" s="42"/>
      <c r="L375" s="42"/>
      <c r="M375" s="92">
        <v>0.1</v>
      </c>
      <c r="N375" s="93">
        <v>12</v>
      </c>
      <c r="O375" s="93"/>
      <c r="P375" s="93">
        <f t="shared" si="35"/>
        <v>0</v>
      </c>
      <c r="Q375" s="93">
        <f t="shared" si="36"/>
        <v>0</v>
      </c>
      <c r="R375" s="93">
        <f t="shared" si="37"/>
        <v>0</v>
      </c>
      <c r="S375" s="93">
        <f t="shared" si="33"/>
        <v>0</v>
      </c>
      <c r="T375" s="93">
        <f t="shared" si="34"/>
        <v>0</v>
      </c>
    </row>
    <row r="376" spans="1:20" ht="15">
      <c r="A376" s="55" t="s">
        <v>93</v>
      </c>
      <c r="B376" s="216">
        <v>1315</v>
      </c>
      <c r="C376" s="83">
        <v>1</v>
      </c>
      <c r="D376" s="84" t="s">
        <v>331</v>
      </c>
      <c r="E376" s="58"/>
      <c r="F376" s="58"/>
      <c r="G376" s="85"/>
      <c r="H376" s="58"/>
      <c r="I376" s="64"/>
      <c r="J376" s="208"/>
      <c r="K376" s="42"/>
      <c r="L376" s="42"/>
      <c r="M376" s="92">
        <v>0.1</v>
      </c>
      <c r="N376" s="93">
        <v>12</v>
      </c>
      <c r="O376" s="93"/>
      <c r="P376" s="93">
        <f t="shared" si="35"/>
        <v>0</v>
      </c>
      <c r="Q376" s="93">
        <f t="shared" si="36"/>
        <v>0</v>
      </c>
      <c r="R376" s="93">
        <f t="shared" si="37"/>
        <v>0</v>
      </c>
      <c r="S376" s="93">
        <f t="shared" si="33"/>
        <v>0</v>
      </c>
      <c r="T376" s="93">
        <f t="shared" si="34"/>
        <v>0</v>
      </c>
    </row>
    <row r="377" spans="1:20" ht="15">
      <c r="A377" s="55" t="s">
        <v>93</v>
      </c>
      <c r="B377" s="216">
        <v>1316</v>
      </c>
      <c r="C377" s="83">
        <v>1</v>
      </c>
      <c r="D377" s="84" t="s">
        <v>331</v>
      </c>
      <c r="E377" s="58"/>
      <c r="F377" s="58"/>
      <c r="G377" s="85"/>
      <c r="H377" s="58"/>
      <c r="I377" s="64"/>
      <c r="J377" s="208"/>
      <c r="K377" s="42"/>
      <c r="L377" s="42"/>
      <c r="M377" s="92">
        <v>0.1</v>
      </c>
      <c r="N377" s="93">
        <v>12</v>
      </c>
      <c r="O377" s="93"/>
      <c r="P377" s="93">
        <f t="shared" si="35"/>
        <v>0</v>
      </c>
      <c r="Q377" s="93">
        <f t="shared" si="36"/>
        <v>0</v>
      </c>
      <c r="R377" s="93">
        <f t="shared" si="37"/>
        <v>0</v>
      </c>
      <c r="S377" s="93">
        <f t="shared" si="33"/>
        <v>0</v>
      </c>
      <c r="T377" s="93">
        <f t="shared" si="34"/>
        <v>0</v>
      </c>
    </row>
    <row r="378" spans="1:20" ht="15">
      <c r="A378" s="83" t="s">
        <v>93</v>
      </c>
      <c r="B378" s="83">
        <v>1317</v>
      </c>
      <c r="C378" s="83">
        <v>1</v>
      </c>
      <c r="D378" s="84" t="s">
        <v>331</v>
      </c>
      <c r="E378" s="58"/>
      <c r="F378" s="58"/>
      <c r="G378" s="85"/>
      <c r="H378" s="58"/>
      <c r="I378" s="64"/>
      <c r="J378" s="208"/>
      <c r="K378" s="42"/>
      <c r="L378" s="42"/>
      <c r="M378" s="92">
        <v>0.1</v>
      </c>
      <c r="N378" s="93">
        <v>12</v>
      </c>
      <c r="O378" s="93"/>
      <c r="P378" s="93">
        <f t="shared" si="35"/>
        <v>0</v>
      </c>
      <c r="Q378" s="93">
        <f t="shared" si="36"/>
        <v>0</v>
      </c>
      <c r="R378" s="93">
        <f t="shared" si="37"/>
        <v>0</v>
      </c>
      <c r="S378" s="93">
        <f t="shared" si="33"/>
        <v>0</v>
      </c>
      <c r="T378" s="93">
        <f t="shared" si="34"/>
        <v>0</v>
      </c>
    </row>
    <row r="379" spans="1:20" ht="15">
      <c r="A379" s="83" t="s">
        <v>93</v>
      </c>
      <c r="B379" s="83">
        <v>1318</v>
      </c>
      <c r="C379" s="83">
        <v>1</v>
      </c>
      <c r="D379" s="84" t="s">
        <v>332</v>
      </c>
      <c r="E379" s="58"/>
      <c r="F379" s="58"/>
      <c r="G379" s="85"/>
      <c r="H379" s="58"/>
      <c r="I379" s="64"/>
      <c r="J379" s="208"/>
      <c r="K379" s="42"/>
      <c r="L379" s="42"/>
      <c r="M379" s="92">
        <v>0.1</v>
      </c>
      <c r="N379" s="93">
        <v>12</v>
      </c>
      <c r="O379" s="93"/>
      <c r="P379" s="93">
        <f t="shared" si="35"/>
        <v>0</v>
      </c>
      <c r="Q379" s="93">
        <f t="shared" si="36"/>
        <v>0</v>
      </c>
      <c r="R379" s="93">
        <f t="shared" si="37"/>
        <v>0</v>
      </c>
      <c r="S379" s="93">
        <f t="shared" si="33"/>
        <v>0</v>
      </c>
      <c r="T379" s="93">
        <f t="shared" si="34"/>
        <v>0</v>
      </c>
    </row>
    <row r="380" spans="1:20" ht="15">
      <c r="A380" s="83" t="s">
        <v>93</v>
      </c>
      <c r="B380" s="83">
        <v>1319</v>
      </c>
      <c r="C380" s="83">
        <v>1</v>
      </c>
      <c r="D380" s="84" t="s">
        <v>333</v>
      </c>
      <c r="E380" s="58"/>
      <c r="F380" s="225">
        <v>1146</v>
      </c>
      <c r="G380" s="106">
        <v>41577</v>
      </c>
      <c r="H380" s="216" t="s">
        <v>443</v>
      </c>
      <c r="I380" s="117">
        <v>1322.88</v>
      </c>
      <c r="J380" s="225" t="s">
        <v>444</v>
      </c>
      <c r="K380" s="42"/>
      <c r="L380" s="42" t="s">
        <v>1862</v>
      </c>
      <c r="M380" s="92">
        <v>0.1</v>
      </c>
      <c r="N380" s="93">
        <v>12</v>
      </c>
      <c r="O380" s="93">
        <f>2+12+12+12</f>
        <v>38</v>
      </c>
      <c r="P380" s="93">
        <f t="shared" si="35"/>
        <v>11.024000000000001</v>
      </c>
      <c r="Q380" s="93">
        <f t="shared" si="36"/>
        <v>132.28800000000001</v>
      </c>
      <c r="R380" s="93">
        <f t="shared" si="37"/>
        <v>418.91200000000003</v>
      </c>
      <c r="S380" s="93">
        <f t="shared" si="33"/>
        <v>551.20000000000005</v>
      </c>
      <c r="T380" s="93">
        <f t="shared" si="34"/>
        <v>771.68000000000006</v>
      </c>
    </row>
    <row r="381" spans="1:20" ht="15">
      <c r="A381" s="83" t="s">
        <v>93</v>
      </c>
      <c r="B381" s="83">
        <v>1320</v>
      </c>
      <c r="C381" s="83">
        <v>1</v>
      </c>
      <c r="D381" s="84" t="s">
        <v>333</v>
      </c>
      <c r="E381" s="58"/>
      <c r="F381" s="225"/>
      <c r="G381" s="85"/>
      <c r="H381" s="42"/>
      <c r="I381" s="93"/>
      <c r="J381" s="225"/>
      <c r="K381" s="42"/>
      <c r="L381" s="42" t="s">
        <v>1862</v>
      </c>
      <c r="M381" s="92">
        <v>0.1</v>
      </c>
      <c r="N381" s="93">
        <v>12</v>
      </c>
      <c r="O381" s="93"/>
      <c r="P381" s="93">
        <f t="shared" si="35"/>
        <v>0</v>
      </c>
      <c r="Q381" s="93">
        <f t="shared" si="36"/>
        <v>0</v>
      </c>
      <c r="R381" s="93">
        <f t="shared" si="37"/>
        <v>0</v>
      </c>
      <c r="S381" s="93">
        <f t="shared" si="33"/>
        <v>0</v>
      </c>
      <c r="T381" s="93">
        <f t="shared" si="34"/>
        <v>0</v>
      </c>
    </row>
    <row r="382" spans="1:20" ht="15">
      <c r="A382" s="83" t="s">
        <v>93</v>
      </c>
      <c r="B382" s="83">
        <v>1322</v>
      </c>
      <c r="C382" s="216">
        <v>1</v>
      </c>
      <c r="D382" s="42" t="s">
        <v>95</v>
      </c>
      <c r="E382" s="58"/>
      <c r="F382" s="58">
        <v>471</v>
      </c>
      <c r="G382" s="85"/>
      <c r="H382" s="42"/>
      <c r="I382" s="93"/>
      <c r="J382" s="208" t="s">
        <v>356</v>
      </c>
      <c r="K382" s="42"/>
      <c r="L382" s="42"/>
      <c r="M382" s="92">
        <v>0.1</v>
      </c>
      <c r="N382" s="93">
        <v>12</v>
      </c>
      <c r="O382" s="93"/>
      <c r="P382" s="93">
        <f t="shared" si="35"/>
        <v>0</v>
      </c>
      <c r="Q382" s="93">
        <f t="shared" si="36"/>
        <v>0</v>
      </c>
      <c r="R382" s="93">
        <f t="shared" si="37"/>
        <v>0</v>
      </c>
      <c r="S382" s="93">
        <f t="shared" si="33"/>
        <v>0</v>
      </c>
      <c r="T382" s="93">
        <f t="shared" si="34"/>
        <v>0</v>
      </c>
    </row>
    <row r="383" spans="1:20" ht="15">
      <c r="A383" s="83" t="s">
        <v>93</v>
      </c>
      <c r="B383" s="83">
        <v>1323</v>
      </c>
      <c r="C383" s="216">
        <v>1</v>
      </c>
      <c r="D383" s="42" t="s">
        <v>62</v>
      </c>
      <c r="E383" s="58"/>
      <c r="F383" s="58">
        <v>471</v>
      </c>
      <c r="G383" s="85"/>
      <c r="H383" s="42"/>
      <c r="I383" s="93"/>
      <c r="J383" s="208" t="s">
        <v>356</v>
      </c>
      <c r="K383" s="42"/>
      <c r="L383" s="42"/>
      <c r="M383" s="92">
        <v>0.1</v>
      </c>
      <c r="N383" s="93">
        <v>12</v>
      </c>
      <c r="O383" s="93"/>
      <c r="P383" s="93">
        <f t="shared" si="35"/>
        <v>0</v>
      </c>
      <c r="Q383" s="93">
        <f t="shared" si="36"/>
        <v>0</v>
      </c>
      <c r="R383" s="93">
        <f t="shared" si="37"/>
        <v>0</v>
      </c>
      <c r="S383" s="93">
        <f t="shared" si="33"/>
        <v>0</v>
      </c>
      <c r="T383" s="93">
        <f t="shared" si="34"/>
        <v>0</v>
      </c>
    </row>
    <row r="384" spans="1:20" ht="15">
      <c r="A384" s="83" t="s">
        <v>93</v>
      </c>
      <c r="B384" s="83">
        <v>1324</v>
      </c>
      <c r="C384" s="216">
        <v>1</v>
      </c>
      <c r="D384" s="42" t="s">
        <v>76</v>
      </c>
      <c r="E384" s="58"/>
      <c r="F384" s="58">
        <v>471</v>
      </c>
      <c r="G384" s="85"/>
      <c r="H384" s="42"/>
      <c r="I384" s="93"/>
      <c r="J384" s="208" t="s">
        <v>356</v>
      </c>
      <c r="K384" s="42"/>
      <c r="L384" s="42"/>
      <c r="M384" s="92">
        <v>0.1</v>
      </c>
      <c r="N384" s="93">
        <v>12</v>
      </c>
      <c r="O384" s="93"/>
      <c r="P384" s="93">
        <f t="shared" si="35"/>
        <v>0</v>
      </c>
      <c r="Q384" s="93">
        <f t="shared" si="36"/>
        <v>0</v>
      </c>
      <c r="R384" s="93">
        <f t="shared" si="37"/>
        <v>0</v>
      </c>
      <c r="S384" s="93">
        <f t="shared" si="33"/>
        <v>0</v>
      </c>
      <c r="T384" s="93">
        <f t="shared" si="34"/>
        <v>0</v>
      </c>
    </row>
    <row r="385" spans="1:20" ht="15">
      <c r="A385" s="83" t="s">
        <v>93</v>
      </c>
      <c r="B385" s="83">
        <v>1325</v>
      </c>
      <c r="C385" s="216">
        <v>1</v>
      </c>
      <c r="D385" s="42" t="s">
        <v>76</v>
      </c>
      <c r="E385" s="58"/>
      <c r="F385" s="58">
        <v>471</v>
      </c>
      <c r="G385" s="85"/>
      <c r="H385" s="42"/>
      <c r="I385" s="93"/>
      <c r="J385" s="208" t="s">
        <v>356</v>
      </c>
      <c r="K385" s="42"/>
      <c r="L385" s="42"/>
      <c r="M385" s="92">
        <v>0.1</v>
      </c>
      <c r="N385" s="93">
        <v>12</v>
      </c>
      <c r="O385" s="93"/>
      <c r="P385" s="93">
        <f t="shared" si="35"/>
        <v>0</v>
      </c>
      <c r="Q385" s="93">
        <f t="shared" si="36"/>
        <v>0</v>
      </c>
      <c r="R385" s="93">
        <f t="shared" si="37"/>
        <v>0</v>
      </c>
      <c r="S385" s="93">
        <f t="shared" si="33"/>
        <v>0</v>
      </c>
      <c r="T385" s="93">
        <f t="shared" si="34"/>
        <v>0</v>
      </c>
    </row>
    <row r="386" spans="1:20" ht="15">
      <c r="A386" s="83" t="s">
        <v>93</v>
      </c>
      <c r="B386" s="83">
        <v>1331</v>
      </c>
      <c r="C386" s="216">
        <v>1</v>
      </c>
      <c r="D386" s="42" t="s">
        <v>63</v>
      </c>
      <c r="E386" s="58"/>
      <c r="F386" s="58">
        <v>471</v>
      </c>
      <c r="G386" s="85"/>
      <c r="H386" s="42"/>
      <c r="I386" s="93"/>
      <c r="J386" s="208" t="s">
        <v>356</v>
      </c>
      <c r="K386" s="42"/>
      <c r="L386" s="42"/>
      <c r="M386" s="92">
        <v>0.1</v>
      </c>
      <c r="N386" s="93">
        <v>12</v>
      </c>
      <c r="O386" s="93"/>
      <c r="P386" s="93">
        <f t="shared" si="35"/>
        <v>0</v>
      </c>
      <c r="Q386" s="93">
        <f t="shared" si="36"/>
        <v>0</v>
      </c>
      <c r="R386" s="93">
        <f t="shared" si="37"/>
        <v>0</v>
      </c>
      <c r="S386" s="93">
        <f t="shared" si="33"/>
        <v>0</v>
      </c>
      <c r="T386" s="93">
        <f t="shared" si="34"/>
        <v>0</v>
      </c>
    </row>
    <row r="387" spans="1:20" ht="15">
      <c r="A387" s="83" t="s">
        <v>93</v>
      </c>
      <c r="B387" s="83">
        <v>1332</v>
      </c>
      <c r="C387" s="216">
        <v>1</v>
      </c>
      <c r="D387" s="42" t="s">
        <v>63</v>
      </c>
      <c r="E387" s="58"/>
      <c r="F387" s="58">
        <v>484</v>
      </c>
      <c r="G387" s="106">
        <v>41215</v>
      </c>
      <c r="H387" s="216">
        <v>46124</v>
      </c>
      <c r="I387" s="64">
        <v>350.01</v>
      </c>
      <c r="J387" s="208" t="s">
        <v>359</v>
      </c>
      <c r="K387" s="42"/>
      <c r="L387" s="42" t="s">
        <v>1862</v>
      </c>
      <c r="M387" s="92">
        <v>0.1</v>
      </c>
      <c r="N387" s="93">
        <v>12</v>
      </c>
      <c r="O387" s="93">
        <f>37+12</f>
        <v>49</v>
      </c>
      <c r="P387" s="93">
        <f t="shared" si="35"/>
        <v>2.91675</v>
      </c>
      <c r="Q387" s="93">
        <f t="shared" si="36"/>
        <v>35.000999999999998</v>
      </c>
      <c r="R387" s="93">
        <f t="shared" si="37"/>
        <v>142.92075</v>
      </c>
      <c r="S387" s="93">
        <f t="shared" si="33"/>
        <v>177.92175</v>
      </c>
      <c r="T387" s="93">
        <f t="shared" si="34"/>
        <v>172.08824999999999</v>
      </c>
    </row>
    <row r="388" spans="1:20" ht="15">
      <c r="A388" s="83" t="s">
        <v>93</v>
      </c>
      <c r="B388" s="83">
        <v>1333</v>
      </c>
      <c r="C388" s="216">
        <v>1</v>
      </c>
      <c r="D388" s="42" t="s">
        <v>37</v>
      </c>
      <c r="E388" s="58"/>
      <c r="F388" s="58">
        <v>484</v>
      </c>
      <c r="G388" s="106">
        <v>41216</v>
      </c>
      <c r="H388" s="216">
        <v>46124</v>
      </c>
      <c r="I388" s="64">
        <v>130</v>
      </c>
      <c r="J388" s="208" t="s">
        <v>359</v>
      </c>
      <c r="K388" s="42"/>
      <c r="L388" s="42" t="s">
        <v>1862</v>
      </c>
      <c r="M388" s="92">
        <v>0.1</v>
      </c>
      <c r="N388" s="93">
        <v>12</v>
      </c>
      <c r="O388" s="93">
        <v>49</v>
      </c>
      <c r="P388" s="93">
        <f t="shared" si="35"/>
        <v>1.0833333333333333</v>
      </c>
      <c r="Q388" s="93">
        <f t="shared" si="36"/>
        <v>13</v>
      </c>
      <c r="R388" s="93">
        <f t="shared" si="37"/>
        <v>53.083333333333329</v>
      </c>
      <c r="S388" s="93">
        <f t="shared" si="33"/>
        <v>66.083333333333329</v>
      </c>
      <c r="T388" s="93">
        <f t="shared" si="34"/>
        <v>63.916666666666671</v>
      </c>
    </row>
    <row r="389" spans="1:20" ht="15">
      <c r="A389" s="83" t="s">
        <v>93</v>
      </c>
      <c r="B389" s="83">
        <v>1334</v>
      </c>
      <c r="C389" s="216">
        <v>1</v>
      </c>
      <c r="D389" s="42" t="s">
        <v>37</v>
      </c>
      <c r="E389" s="58"/>
      <c r="F389" s="58">
        <v>484</v>
      </c>
      <c r="G389" s="106">
        <v>41217</v>
      </c>
      <c r="H389" s="216">
        <v>46124</v>
      </c>
      <c r="I389" s="64">
        <v>130</v>
      </c>
      <c r="J389" s="208" t="s">
        <v>359</v>
      </c>
      <c r="K389" s="42"/>
      <c r="L389" s="42" t="s">
        <v>1862</v>
      </c>
      <c r="M389" s="92">
        <v>0.1</v>
      </c>
      <c r="N389" s="93">
        <v>12</v>
      </c>
      <c r="O389" s="93">
        <v>49</v>
      </c>
      <c r="P389" s="93">
        <f t="shared" si="35"/>
        <v>1.0833333333333333</v>
      </c>
      <c r="Q389" s="93">
        <f t="shared" si="36"/>
        <v>13</v>
      </c>
      <c r="R389" s="93">
        <f t="shared" si="37"/>
        <v>53.083333333333329</v>
      </c>
      <c r="S389" s="93">
        <f t="shared" si="33"/>
        <v>66.083333333333329</v>
      </c>
      <c r="T389" s="93">
        <f t="shared" si="34"/>
        <v>63.916666666666671</v>
      </c>
    </row>
    <row r="390" spans="1:20" ht="15">
      <c r="A390" s="83" t="s">
        <v>93</v>
      </c>
      <c r="B390" s="83">
        <v>1335</v>
      </c>
      <c r="C390" s="216">
        <v>1</v>
      </c>
      <c r="D390" s="42" t="s">
        <v>109</v>
      </c>
      <c r="E390" s="58"/>
      <c r="F390" s="58">
        <v>471</v>
      </c>
      <c r="G390" s="106">
        <v>41208</v>
      </c>
      <c r="H390" s="216" t="s">
        <v>491</v>
      </c>
      <c r="I390" s="64"/>
      <c r="J390" s="208" t="s">
        <v>356</v>
      </c>
      <c r="K390" s="42"/>
      <c r="L390" s="42"/>
      <c r="M390" s="92">
        <v>0.1</v>
      </c>
      <c r="N390" s="93">
        <v>12</v>
      </c>
      <c r="O390" s="93"/>
      <c r="P390" s="93">
        <f t="shared" si="35"/>
        <v>0</v>
      </c>
      <c r="Q390" s="93">
        <f t="shared" si="36"/>
        <v>0</v>
      </c>
      <c r="R390" s="93">
        <f t="shared" si="37"/>
        <v>0</v>
      </c>
      <c r="S390" s="93">
        <f t="shared" si="33"/>
        <v>0</v>
      </c>
      <c r="T390" s="93">
        <f t="shared" si="34"/>
        <v>0</v>
      </c>
    </row>
    <row r="391" spans="1:20" ht="15">
      <c r="A391" s="83" t="s">
        <v>93</v>
      </c>
      <c r="B391" s="83">
        <v>1336</v>
      </c>
      <c r="C391" s="216">
        <v>1</v>
      </c>
      <c r="D391" s="42" t="s">
        <v>109</v>
      </c>
      <c r="E391" s="58"/>
      <c r="F391" s="58">
        <v>471</v>
      </c>
      <c r="G391" s="106">
        <v>41208</v>
      </c>
      <c r="H391" s="216" t="s">
        <v>491</v>
      </c>
      <c r="I391" s="64"/>
      <c r="J391" s="208" t="s">
        <v>356</v>
      </c>
      <c r="K391" s="42"/>
      <c r="L391" s="42"/>
      <c r="M391" s="92">
        <v>0.1</v>
      </c>
      <c r="N391" s="93">
        <v>12</v>
      </c>
      <c r="O391" s="93"/>
      <c r="P391" s="93">
        <f t="shared" si="35"/>
        <v>0</v>
      </c>
      <c r="Q391" s="93">
        <f t="shared" si="36"/>
        <v>0</v>
      </c>
      <c r="R391" s="93">
        <f t="shared" si="37"/>
        <v>0</v>
      </c>
      <c r="S391" s="93">
        <f t="shared" si="33"/>
        <v>0</v>
      </c>
      <c r="T391" s="93">
        <f t="shared" si="34"/>
        <v>0</v>
      </c>
    </row>
    <row r="392" spans="1:20" ht="15">
      <c r="A392" s="83" t="s">
        <v>93</v>
      </c>
      <c r="B392" s="83">
        <v>1337</v>
      </c>
      <c r="C392" s="216">
        <v>1</v>
      </c>
      <c r="D392" s="42" t="s">
        <v>74</v>
      </c>
      <c r="E392" s="58"/>
      <c r="F392" s="58">
        <v>484</v>
      </c>
      <c r="G392" s="106">
        <v>41215</v>
      </c>
      <c r="H392" s="216">
        <v>46124</v>
      </c>
      <c r="I392" s="64">
        <v>290</v>
      </c>
      <c r="J392" s="208" t="s">
        <v>359</v>
      </c>
      <c r="K392" s="42"/>
      <c r="L392" s="42" t="s">
        <v>1862</v>
      </c>
      <c r="M392" s="92">
        <v>0.1</v>
      </c>
      <c r="N392" s="93">
        <v>12</v>
      </c>
      <c r="O392" s="93">
        <v>49</v>
      </c>
      <c r="P392" s="93">
        <f t="shared" si="35"/>
        <v>2.4166666666666665</v>
      </c>
      <c r="Q392" s="93">
        <f t="shared" si="36"/>
        <v>29</v>
      </c>
      <c r="R392" s="93">
        <f t="shared" si="37"/>
        <v>118.41666666666666</v>
      </c>
      <c r="S392" s="93">
        <f t="shared" si="33"/>
        <v>147.41666666666666</v>
      </c>
      <c r="T392" s="93">
        <f t="shared" si="34"/>
        <v>142.58333333333334</v>
      </c>
    </row>
    <row r="393" spans="1:20" ht="15">
      <c r="A393" s="83" t="s">
        <v>93</v>
      </c>
      <c r="B393" s="83">
        <v>1338</v>
      </c>
      <c r="C393" s="216">
        <v>1</v>
      </c>
      <c r="D393" s="42" t="s">
        <v>74</v>
      </c>
      <c r="E393" s="58"/>
      <c r="F393" s="58">
        <v>485</v>
      </c>
      <c r="G393" s="106">
        <v>41216</v>
      </c>
      <c r="H393" s="216">
        <v>46124</v>
      </c>
      <c r="I393" s="64">
        <v>290</v>
      </c>
      <c r="J393" s="208" t="s">
        <v>359</v>
      </c>
      <c r="K393" s="42"/>
      <c r="L393" s="42" t="s">
        <v>1862</v>
      </c>
      <c r="M393" s="92">
        <v>0.1</v>
      </c>
      <c r="N393" s="93">
        <v>12</v>
      </c>
      <c r="O393" s="93">
        <v>49</v>
      </c>
      <c r="P393" s="93">
        <f t="shared" si="35"/>
        <v>2.4166666666666665</v>
      </c>
      <c r="Q393" s="93">
        <f t="shared" si="36"/>
        <v>29</v>
      </c>
      <c r="R393" s="93">
        <f t="shared" si="37"/>
        <v>118.41666666666666</v>
      </c>
      <c r="S393" s="93">
        <f t="shared" si="33"/>
        <v>147.41666666666666</v>
      </c>
      <c r="T393" s="93">
        <f t="shared" si="34"/>
        <v>142.58333333333334</v>
      </c>
    </row>
    <row r="394" spans="1:20" ht="15">
      <c r="A394" s="83" t="s">
        <v>93</v>
      </c>
      <c r="B394" s="83">
        <v>1339</v>
      </c>
      <c r="C394" s="216">
        <v>1</v>
      </c>
      <c r="D394" s="42" t="s">
        <v>97</v>
      </c>
      <c r="E394" s="58"/>
      <c r="F394" s="58">
        <v>484</v>
      </c>
      <c r="G394" s="106">
        <v>41216</v>
      </c>
      <c r="H394" s="216">
        <v>46124</v>
      </c>
      <c r="I394" s="64">
        <v>150.01</v>
      </c>
      <c r="J394" s="208" t="s">
        <v>359</v>
      </c>
      <c r="K394" s="42"/>
      <c r="L394" s="42" t="s">
        <v>1862</v>
      </c>
      <c r="M394" s="92">
        <v>0.1</v>
      </c>
      <c r="N394" s="93">
        <v>12</v>
      </c>
      <c r="O394" s="93">
        <v>49</v>
      </c>
      <c r="P394" s="93">
        <f t="shared" si="35"/>
        <v>1.2500833333333332</v>
      </c>
      <c r="Q394" s="93">
        <f t="shared" si="36"/>
        <v>15.000999999999998</v>
      </c>
      <c r="R394" s="93">
        <f t="shared" si="37"/>
        <v>61.254083333333327</v>
      </c>
      <c r="S394" s="93">
        <f t="shared" si="33"/>
        <v>76.255083333333317</v>
      </c>
      <c r="T394" s="93">
        <f t="shared" si="34"/>
        <v>73.754916666666674</v>
      </c>
    </row>
    <row r="395" spans="1:20" ht="15">
      <c r="A395" s="83" t="s">
        <v>93</v>
      </c>
      <c r="B395" s="83">
        <v>1340</v>
      </c>
      <c r="C395" s="216">
        <v>1</v>
      </c>
      <c r="D395" s="42" t="s">
        <v>64</v>
      </c>
      <c r="E395" s="58"/>
      <c r="F395" s="58">
        <v>471</v>
      </c>
      <c r="G395" s="106">
        <v>41208</v>
      </c>
      <c r="H395" s="216" t="s">
        <v>491</v>
      </c>
      <c r="I395" s="64"/>
      <c r="J395" s="208" t="s">
        <v>356</v>
      </c>
      <c r="K395" s="42"/>
      <c r="L395" s="42"/>
      <c r="M395" s="92">
        <v>0.1</v>
      </c>
      <c r="N395" s="93">
        <v>12</v>
      </c>
      <c r="O395" s="93"/>
      <c r="P395" s="93">
        <f t="shared" si="35"/>
        <v>0</v>
      </c>
      <c r="Q395" s="93">
        <f t="shared" si="36"/>
        <v>0</v>
      </c>
      <c r="R395" s="93">
        <f t="shared" si="37"/>
        <v>0</v>
      </c>
      <c r="S395" s="93">
        <f t="shared" si="33"/>
        <v>0</v>
      </c>
      <c r="T395" s="93">
        <f t="shared" si="34"/>
        <v>0</v>
      </c>
    </row>
    <row r="396" spans="1:20" ht="15">
      <c r="A396" s="83" t="s">
        <v>93</v>
      </c>
      <c r="B396" s="83">
        <v>1341</v>
      </c>
      <c r="C396" s="83">
        <v>1</v>
      </c>
      <c r="D396" s="84" t="s">
        <v>97</v>
      </c>
      <c r="E396" s="87"/>
      <c r="F396" s="90"/>
      <c r="G396" s="98"/>
      <c r="H396" s="99"/>
      <c r="I396" s="64"/>
      <c r="J396" s="91"/>
      <c r="K396" s="42"/>
      <c r="L396" s="42"/>
      <c r="M396" s="92">
        <v>0.1</v>
      </c>
      <c r="N396" s="93">
        <v>12</v>
      </c>
      <c r="O396" s="93"/>
      <c r="P396" s="93">
        <f t="shared" si="35"/>
        <v>0</v>
      </c>
      <c r="Q396" s="93">
        <f t="shared" si="36"/>
        <v>0</v>
      </c>
      <c r="R396" s="93">
        <f t="shared" si="37"/>
        <v>0</v>
      </c>
      <c r="S396" s="93">
        <f t="shared" si="33"/>
        <v>0</v>
      </c>
      <c r="T396" s="93">
        <f t="shared" si="34"/>
        <v>0</v>
      </c>
    </row>
    <row r="397" spans="1:20" ht="15">
      <c r="A397" s="83" t="s">
        <v>93</v>
      </c>
      <c r="B397" s="83">
        <v>1342</v>
      </c>
      <c r="C397" s="83">
        <v>1</v>
      </c>
      <c r="D397" s="84" t="s">
        <v>342</v>
      </c>
      <c r="E397" s="58"/>
      <c r="F397" s="58"/>
      <c r="G397" s="106">
        <v>41666</v>
      </c>
      <c r="H397" s="216" t="s">
        <v>466</v>
      </c>
      <c r="I397" s="64">
        <v>133.62</v>
      </c>
      <c r="J397" s="225" t="s">
        <v>467</v>
      </c>
      <c r="K397" s="42"/>
      <c r="L397" s="42" t="s">
        <v>1862</v>
      </c>
      <c r="M397" s="92">
        <v>0.1</v>
      </c>
      <c r="N397" s="93">
        <v>12</v>
      </c>
      <c r="O397" s="93">
        <f>11+12+12</f>
        <v>35</v>
      </c>
      <c r="P397" s="93">
        <f t="shared" si="35"/>
        <v>1.1135000000000002</v>
      </c>
      <c r="Q397" s="93">
        <f t="shared" si="36"/>
        <v>13.362000000000002</v>
      </c>
      <c r="R397" s="93">
        <f t="shared" si="37"/>
        <v>38.972500000000004</v>
      </c>
      <c r="S397" s="93">
        <f t="shared" si="33"/>
        <v>52.334500000000006</v>
      </c>
      <c r="T397" s="93">
        <f t="shared" si="34"/>
        <v>81.285499999999999</v>
      </c>
    </row>
    <row r="398" spans="1:20" ht="15">
      <c r="A398" s="83" t="s">
        <v>93</v>
      </c>
      <c r="B398" s="83">
        <v>1343</v>
      </c>
      <c r="C398" s="83">
        <v>1</v>
      </c>
      <c r="D398" s="84" t="s">
        <v>343</v>
      </c>
      <c r="E398" s="58"/>
      <c r="F398" s="58"/>
      <c r="G398" s="106">
        <v>41667</v>
      </c>
      <c r="H398" s="216" t="s">
        <v>1893</v>
      </c>
      <c r="I398" s="64">
        <v>836.21</v>
      </c>
      <c r="J398" s="225"/>
      <c r="K398" s="42"/>
      <c r="L398" s="42" t="s">
        <v>1862</v>
      </c>
      <c r="M398" s="92">
        <v>0.1</v>
      </c>
      <c r="N398" s="93">
        <v>12</v>
      </c>
      <c r="O398" s="93">
        <f t="shared" ref="O398:O399" si="38">11+12+12</f>
        <v>35</v>
      </c>
      <c r="P398" s="93">
        <f t="shared" si="35"/>
        <v>6.9684166666666671</v>
      </c>
      <c r="Q398" s="93">
        <f t="shared" si="36"/>
        <v>83.621000000000009</v>
      </c>
      <c r="R398" s="93">
        <f t="shared" si="37"/>
        <v>243.89458333333334</v>
      </c>
      <c r="S398" s="93">
        <f t="shared" si="33"/>
        <v>327.51558333333332</v>
      </c>
      <c r="T398" s="93">
        <f t="shared" si="34"/>
        <v>508.69441666666671</v>
      </c>
    </row>
    <row r="399" spans="1:20" ht="15">
      <c r="A399" s="83" t="s">
        <v>93</v>
      </c>
      <c r="B399" s="83">
        <v>1344</v>
      </c>
      <c r="C399" s="83">
        <v>1</v>
      </c>
      <c r="D399" s="84" t="s">
        <v>344</v>
      </c>
      <c r="E399" s="58"/>
      <c r="F399" s="58"/>
      <c r="G399" s="106">
        <v>41652</v>
      </c>
      <c r="H399" s="216" t="s">
        <v>468</v>
      </c>
      <c r="I399" s="107">
        <v>475</v>
      </c>
      <c r="J399" s="208" t="s">
        <v>467</v>
      </c>
      <c r="K399" s="42"/>
      <c r="L399" s="42" t="s">
        <v>1862</v>
      </c>
      <c r="M399" s="92">
        <v>0.1</v>
      </c>
      <c r="N399" s="93">
        <v>12</v>
      </c>
      <c r="O399" s="93">
        <f t="shared" si="38"/>
        <v>35</v>
      </c>
      <c r="P399" s="93">
        <f t="shared" si="35"/>
        <v>3.9583333333333335</v>
      </c>
      <c r="Q399" s="93">
        <f t="shared" si="36"/>
        <v>47.5</v>
      </c>
      <c r="R399" s="93">
        <f t="shared" si="37"/>
        <v>138.54166666666669</v>
      </c>
      <c r="S399" s="93">
        <f t="shared" si="33"/>
        <v>186.04166666666669</v>
      </c>
      <c r="T399" s="93">
        <f t="shared" si="34"/>
        <v>288.95833333333331</v>
      </c>
    </row>
    <row r="400" spans="1:20" ht="15">
      <c r="A400" s="99" t="s">
        <v>93</v>
      </c>
      <c r="B400" s="99">
        <v>1345</v>
      </c>
      <c r="C400" s="83">
        <v>1</v>
      </c>
      <c r="D400" s="112" t="s">
        <v>494</v>
      </c>
      <c r="E400" s="58" t="s">
        <v>492</v>
      </c>
      <c r="F400" s="58">
        <v>197</v>
      </c>
      <c r="G400" s="106">
        <v>41924</v>
      </c>
      <c r="H400" s="216" t="s">
        <v>493</v>
      </c>
      <c r="I400" s="64">
        <v>1723.28</v>
      </c>
      <c r="J400" s="208" t="s">
        <v>467</v>
      </c>
      <c r="K400" s="42"/>
      <c r="L400" s="42" t="s">
        <v>1862</v>
      </c>
      <c r="M400" s="92">
        <v>0.1</v>
      </c>
      <c r="N400" s="93">
        <v>12</v>
      </c>
      <c r="O400" s="93">
        <f>2+12+12</f>
        <v>26</v>
      </c>
      <c r="P400" s="93">
        <f t="shared" si="35"/>
        <v>14.360666666666667</v>
      </c>
      <c r="Q400" s="93">
        <f t="shared" si="36"/>
        <v>172.328</v>
      </c>
      <c r="R400" s="93">
        <f t="shared" si="37"/>
        <v>373.37733333333335</v>
      </c>
      <c r="S400" s="93">
        <f t="shared" si="33"/>
        <v>545.70533333333333</v>
      </c>
      <c r="T400" s="93">
        <f t="shared" si="34"/>
        <v>1177.5746666666666</v>
      </c>
    </row>
    <row r="401" spans="1:20" ht="15">
      <c r="A401" s="83" t="s">
        <v>93</v>
      </c>
      <c r="B401" s="83">
        <v>1346</v>
      </c>
      <c r="C401" s="83">
        <v>1</v>
      </c>
      <c r="D401" s="58" t="s">
        <v>497</v>
      </c>
      <c r="E401" s="58"/>
      <c r="F401" s="224">
        <v>7</v>
      </c>
      <c r="G401" s="106">
        <v>42003</v>
      </c>
      <c r="H401" s="216" t="s">
        <v>1894</v>
      </c>
      <c r="I401" s="64">
        <v>50350</v>
      </c>
      <c r="J401" s="225" t="s">
        <v>496</v>
      </c>
      <c r="K401" s="42"/>
      <c r="L401" s="42" t="s">
        <v>1862</v>
      </c>
      <c r="M401" s="92">
        <v>0.1</v>
      </c>
      <c r="N401" s="93">
        <v>12</v>
      </c>
      <c r="O401" s="93">
        <f>12+12</f>
        <v>24</v>
      </c>
      <c r="P401" s="93">
        <f t="shared" si="35"/>
        <v>419.58333333333331</v>
      </c>
      <c r="Q401" s="93">
        <f t="shared" si="36"/>
        <v>5035</v>
      </c>
      <c r="R401" s="93">
        <f t="shared" si="37"/>
        <v>10070</v>
      </c>
      <c r="S401" s="93">
        <f t="shared" si="33"/>
        <v>15105</v>
      </c>
      <c r="T401" s="93">
        <f t="shared" si="34"/>
        <v>35245</v>
      </c>
    </row>
    <row r="402" spans="1:20" ht="15">
      <c r="A402" s="99" t="s">
        <v>93</v>
      </c>
      <c r="B402" s="99">
        <v>1347</v>
      </c>
      <c r="C402" s="83">
        <v>1</v>
      </c>
      <c r="D402" s="58" t="s">
        <v>498</v>
      </c>
      <c r="E402" s="58"/>
      <c r="F402" s="224"/>
      <c r="G402" s="85"/>
      <c r="H402" s="216"/>
      <c r="I402" s="64"/>
      <c r="J402" s="225"/>
      <c r="K402" s="42"/>
      <c r="L402" s="42" t="s">
        <v>1862</v>
      </c>
      <c r="M402" s="92">
        <v>0.1</v>
      </c>
      <c r="N402" s="93">
        <v>12</v>
      </c>
      <c r="O402" s="93">
        <f t="shared" ref="O402:O406" si="39">12+12</f>
        <v>24</v>
      </c>
      <c r="P402" s="93">
        <f t="shared" si="35"/>
        <v>0</v>
      </c>
      <c r="Q402" s="93">
        <f t="shared" si="36"/>
        <v>0</v>
      </c>
      <c r="R402" s="93">
        <f t="shared" si="37"/>
        <v>0</v>
      </c>
      <c r="S402" s="93">
        <f t="shared" si="33"/>
        <v>0</v>
      </c>
      <c r="T402" s="93">
        <f t="shared" si="34"/>
        <v>0</v>
      </c>
    </row>
    <row r="403" spans="1:20" ht="15">
      <c r="A403" s="83" t="s">
        <v>93</v>
      </c>
      <c r="B403" s="83">
        <v>1348</v>
      </c>
      <c r="C403" s="83">
        <v>1</v>
      </c>
      <c r="D403" s="58" t="s">
        <v>499</v>
      </c>
      <c r="E403" s="58"/>
      <c r="F403" s="224"/>
      <c r="G403" s="85"/>
      <c r="H403" s="216"/>
      <c r="I403" s="64"/>
      <c r="J403" s="225"/>
      <c r="K403" s="42"/>
      <c r="L403" s="42" t="s">
        <v>1862</v>
      </c>
      <c r="M403" s="92">
        <v>0.1</v>
      </c>
      <c r="N403" s="93">
        <v>12</v>
      </c>
      <c r="O403" s="93">
        <f t="shared" si="39"/>
        <v>24</v>
      </c>
      <c r="P403" s="93">
        <f t="shared" si="35"/>
        <v>0</v>
      </c>
      <c r="Q403" s="93">
        <f t="shared" si="36"/>
        <v>0</v>
      </c>
      <c r="R403" s="93">
        <f t="shared" si="37"/>
        <v>0</v>
      </c>
      <c r="S403" s="93">
        <f t="shared" ref="S403:S466" si="40">+R403+Q403</f>
        <v>0</v>
      </c>
      <c r="T403" s="93">
        <f t="shared" ref="T403:T466" si="41">+I403-S403</f>
        <v>0</v>
      </c>
    </row>
    <row r="404" spans="1:20" ht="15">
      <c r="A404" s="99" t="s">
        <v>93</v>
      </c>
      <c r="B404" s="99">
        <v>1349</v>
      </c>
      <c r="C404" s="83">
        <v>1</v>
      </c>
      <c r="D404" s="58" t="s">
        <v>500</v>
      </c>
      <c r="E404" s="58"/>
      <c r="F404" s="224"/>
      <c r="G404" s="85"/>
      <c r="H404" s="216"/>
      <c r="I404" s="64"/>
      <c r="J404" s="225"/>
      <c r="K404" s="42"/>
      <c r="L404" s="42" t="s">
        <v>1862</v>
      </c>
      <c r="M404" s="92">
        <v>0.1</v>
      </c>
      <c r="N404" s="93">
        <v>12</v>
      </c>
      <c r="O404" s="93">
        <f t="shared" si="39"/>
        <v>24</v>
      </c>
      <c r="P404" s="93">
        <f t="shared" ref="P404:P467" si="42">+I404*M404/12</f>
        <v>0</v>
      </c>
      <c r="Q404" s="93">
        <f t="shared" ref="Q404:Q467" si="43">+P404*N404</f>
        <v>0</v>
      </c>
      <c r="R404" s="93">
        <f t="shared" ref="R404:R467" si="44">+P404*O404</f>
        <v>0</v>
      </c>
      <c r="S404" s="93">
        <f t="shared" si="40"/>
        <v>0</v>
      </c>
      <c r="T404" s="93">
        <f t="shared" si="41"/>
        <v>0</v>
      </c>
    </row>
    <row r="405" spans="1:20" ht="15">
      <c r="A405" s="83" t="s">
        <v>93</v>
      </c>
      <c r="B405" s="83">
        <v>1350</v>
      </c>
      <c r="C405" s="83">
        <v>1</v>
      </c>
      <c r="D405" s="58" t="s">
        <v>501</v>
      </c>
      <c r="E405" s="58"/>
      <c r="F405" s="224"/>
      <c r="G405" s="85"/>
      <c r="H405" s="216"/>
      <c r="I405" s="64"/>
      <c r="J405" s="225"/>
      <c r="K405" s="42"/>
      <c r="L405" s="42" t="s">
        <v>1862</v>
      </c>
      <c r="M405" s="92">
        <v>0.1</v>
      </c>
      <c r="N405" s="93">
        <v>12</v>
      </c>
      <c r="O405" s="93">
        <f t="shared" si="39"/>
        <v>24</v>
      </c>
      <c r="P405" s="93">
        <f t="shared" si="42"/>
        <v>0</v>
      </c>
      <c r="Q405" s="93">
        <f t="shared" si="43"/>
        <v>0</v>
      </c>
      <c r="R405" s="93">
        <f t="shared" si="44"/>
        <v>0</v>
      </c>
      <c r="S405" s="93">
        <f t="shared" si="40"/>
        <v>0</v>
      </c>
      <c r="T405" s="93">
        <f t="shared" si="41"/>
        <v>0</v>
      </c>
    </row>
    <row r="406" spans="1:20" ht="15">
      <c r="A406" s="99" t="s">
        <v>93</v>
      </c>
      <c r="B406" s="99">
        <v>1351</v>
      </c>
      <c r="C406" s="83">
        <v>1</v>
      </c>
      <c r="D406" s="58" t="s">
        <v>507</v>
      </c>
      <c r="E406" s="58"/>
      <c r="F406" s="224">
        <v>7</v>
      </c>
      <c r="G406" s="106">
        <v>42003</v>
      </c>
      <c r="H406" s="216" t="s">
        <v>1894</v>
      </c>
      <c r="I406" s="64">
        <v>22235</v>
      </c>
      <c r="J406" s="225" t="s">
        <v>496</v>
      </c>
      <c r="K406" s="42"/>
      <c r="L406" s="42" t="s">
        <v>1862</v>
      </c>
      <c r="M406" s="92">
        <v>0.1</v>
      </c>
      <c r="N406" s="93">
        <v>12</v>
      </c>
      <c r="O406" s="93">
        <f t="shared" si="39"/>
        <v>24</v>
      </c>
      <c r="P406" s="93">
        <f t="shared" si="42"/>
        <v>185.29166666666666</v>
      </c>
      <c r="Q406" s="93">
        <f t="shared" si="43"/>
        <v>2223.5</v>
      </c>
      <c r="R406" s="93">
        <f t="shared" si="44"/>
        <v>4447</v>
      </c>
      <c r="S406" s="93">
        <f t="shared" si="40"/>
        <v>6670.5</v>
      </c>
      <c r="T406" s="93">
        <f t="shared" si="41"/>
        <v>15564.5</v>
      </c>
    </row>
    <row r="407" spans="1:20" ht="15">
      <c r="A407" s="83" t="s">
        <v>93</v>
      </c>
      <c r="B407" s="83">
        <v>1352</v>
      </c>
      <c r="C407" s="83">
        <v>1</v>
      </c>
      <c r="D407" s="58" t="s">
        <v>508</v>
      </c>
      <c r="E407" s="58"/>
      <c r="F407" s="224"/>
      <c r="G407" s="85"/>
      <c r="H407" s="216"/>
      <c r="I407" s="64"/>
      <c r="J407" s="225"/>
      <c r="K407" s="42"/>
      <c r="L407" s="42" t="s">
        <v>1862</v>
      </c>
      <c r="M407" s="92">
        <v>0.1</v>
      </c>
      <c r="N407" s="93">
        <v>12</v>
      </c>
      <c r="O407" s="93"/>
      <c r="P407" s="93">
        <f t="shared" si="42"/>
        <v>0</v>
      </c>
      <c r="Q407" s="93">
        <f t="shared" si="43"/>
        <v>0</v>
      </c>
      <c r="R407" s="93">
        <f t="shared" si="44"/>
        <v>0</v>
      </c>
      <c r="S407" s="93">
        <f t="shared" si="40"/>
        <v>0</v>
      </c>
      <c r="T407" s="93">
        <f t="shared" si="41"/>
        <v>0</v>
      </c>
    </row>
    <row r="408" spans="1:20" ht="15">
      <c r="A408" s="99" t="s">
        <v>93</v>
      </c>
      <c r="B408" s="99">
        <v>1353</v>
      </c>
      <c r="C408" s="83">
        <v>1</v>
      </c>
      <c r="D408" s="58" t="s">
        <v>509</v>
      </c>
      <c r="E408" s="58"/>
      <c r="F408" s="224"/>
      <c r="G408" s="85"/>
      <c r="H408" s="216"/>
      <c r="I408" s="64"/>
      <c r="J408" s="225"/>
      <c r="K408" s="42"/>
      <c r="L408" s="42" t="s">
        <v>1862</v>
      </c>
      <c r="M408" s="92">
        <v>0.1</v>
      </c>
      <c r="N408" s="93">
        <v>12</v>
      </c>
      <c r="O408" s="93"/>
      <c r="P408" s="93">
        <f t="shared" si="42"/>
        <v>0</v>
      </c>
      <c r="Q408" s="93">
        <f t="shared" si="43"/>
        <v>0</v>
      </c>
      <c r="R408" s="93">
        <f t="shared" si="44"/>
        <v>0</v>
      </c>
      <c r="S408" s="93">
        <f t="shared" si="40"/>
        <v>0</v>
      </c>
      <c r="T408" s="93">
        <f t="shared" si="41"/>
        <v>0</v>
      </c>
    </row>
    <row r="409" spans="1:20" ht="15">
      <c r="A409" s="83" t="s">
        <v>93</v>
      </c>
      <c r="B409" s="83">
        <v>1354</v>
      </c>
      <c r="C409" s="83">
        <v>1</v>
      </c>
      <c r="D409" s="58" t="s">
        <v>510</v>
      </c>
      <c r="E409" s="58"/>
      <c r="F409" s="224"/>
      <c r="G409" s="85"/>
      <c r="H409" s="216"/>
      <c r="I409" s="64"/>
      <c r="J409" s="225"/>
      <c r="K409" s="42"/>
      <c r="L409" s="42" t="s">
        <v>1862</v>
      </c>
      <c r="M409" s="92">
        <v>0.1</v>
      </c>
      <c r="N409" s="93">
        <v>12</v>
      </c>
      <c r="O409" s="93"/>
      <c r="P409" s="93">
        <f t="shared" si="42"/>
        <v>0</v>
      </c>
      <c r="Q409" s="93">
        <f t="shared" si="43"/>
        <v>0</v>
      </c>
      <c r="R409" s="93">
        <f t="shared" si="44"/>
        <v>0</v>
      </c>
      <c r="S409" s="93">
        <f t="shared" si="40"/>
        <v>0</v>
      </c>
      <c r="T409" s="93">
        <f t="shared" si="41"/>
        <v>0</v>
      </c>
    </row>
    <row r="410" spans="1:20" ht="15">
      <c r="A410" s="99" t="s">
        <v>93</v>
      </c>
      <c r="B410" s="99">
        <v>1355</v>
      </c>
      <c r="C410" s="83">
        <v>1</v>
      </c>
      <c r="D410" s="58" t="s">
        <v>511</v>
      </c>
      <c r="E410" s="58"/>
      <c r="F410" s="224"/>
      <c r="G410" s="85"/>
      <c r="H410" s="216"/>
      <c r="I410" s="64"/>
      <c r="J410" s="225"/>
      <c r="K410" s="42"/>
      <c r="L410" s="42" t="s">
        <v>1862</v>
      </c>
      <c r="M410" s="92">
        <v>0.1</v>
      </c>
      <c r="N410" s="93">
        <v>12</v>
      </c>
      <c r="O410" s="93"/>
      <c r="P410" s="93">
        <f t="shared" si="42"/>
        <v>0</v>
      </c>
      <c r="Q410" s="93">
        <f t="shared" si="43"/>
        <v>0</v>
      </c>
      <c r="R410" s="93">
        <f t="shared" si="44"/>
        <v>0</v>
      </c>
      <c r="S410" s="93">
        <f t="shared" si="40"/>
        <v>0</v>
      </c>
      <c r="T410" s="93">
        <f t="shared" si="41"/>
        <v>0</v>
      </c>
    </row>
    <row r="411" spans="1:20" ht="15">
      <c r="A411" s="83" t="s">
        <v>93</v>
      </c>
      <c r="B411" s="83">
        <v>1356</v>
      </c>
      <c r="C411" s="83">
        <v>1</v>
      </c>
      <c r="D411" s="58" t="s">
        <v>502</v>
      </c>
      <c r="E411" s="224" t="s">
        <v>506</v>
      </c>
      <c r="F411" s="224">
        <v>7</v>
      </c>
      <c r="G411" s="106">
        <v>42025</v>
      </c>
      <c r="H411" s="216" t="s">
        <v>1895</v>
      </c>
      <c r="I411" s="64">
        <v>484880</v>
      </c>
      <c r="J411" s="224" t="s">
        <v>496</v>
      </c>
      <c r="K411" s="42"/>
      <c r="L411" s="42" t="s">
        <v>1862</v>
      </c>
      <c r="M411" s="92">
        <v>0.1</v>
      </c>
      <c r="N411" s="93">
        <v>12</v>
      </c>
      <c r="O411" s="93">
        <f>11+12</f>
        <v>23</v>
      </c>
      <c r="P411" s="93">
        <f t="shared" si="42"/>
        <v>4040.6666666666665</v>
      </c>
      <c r="Q411" s="93">
        <f t="shared" si="43"/>
        <v>48488</v>
      </c>
      <c r="R411" s="93">
        <f t="shared" si="44"/>
        <v>92935.333333333328</v>
      </c>
      <c r="S411" s="93">
        <f t="shared" si="40"/>
        <v>141423.33333333331</v>
      </c>
      <c r="T411" s="93">
        <f t="shared" si="41"/>
        <v>343456.66666666669</v>
      </c>
    </row>
    <row r="412" spans="1:20" ht="15">
      <c r="A412" s="99" t="s">
        <v>93</v>
      </c>
      <c r="B412" s="99">
        <v>1357</v>
      </c>
      <c r="C412" s="83">
        <v>1</v>
      </c>
      <c r="D412" s="58" t="s">
        <v>503</v>
      </c>
      <c r="E412" s="224"/>
      <c r="F412" s="224"/>
      <c r="G412" s="85"/>
      <c r="H412" s="216"/>
      <c r="I412" s="64"/>
      <c r="J412" s="224"/>
      <c r="K412" s="42"/>
      <c r="L412" s="42" t="s">
        <v>1862</v>
      </c>
      <c r="M412" s="92">
        <v>0.1</v>
      </c>
      <c r="N412" s="93">
        <v>12</v>
      </c>
      <c r="O412" s="93"/>
      <c r="P412" s="93">
        <f t="shared" si="42"/>
        <v>0</v>
      </c>
      <c r="Q412" s="93">
        <f t="shared" si="43"/>
        <v>0</v>
      </c>
      <c r="R412" s="93">
        <f t="shared" si="44"/>
        <v>0</v>
      </c>
      <c r="S412" s="93">
        <f t="shared" si="40"/>
        <v>0</v>
      </c>
      <c r="T412" s="93">
        <f t="shared" si="41"/>
        <v>0</v>
      </c>
    </row>
    <row r="413" spans="1:20" ht="15">
      <c r="A413" s="83" t="s">
        <v>93</v>
      </c>
      <c r="B413" s="83">
        <v>1358</v>
      </c>
      <c r="C413" s="83">
        <v>1</v>
      </c>
      <c r="D413" s="58" t="s">
        <v>504</v>
      </c>
      <c r="E413" s="224"/>
      <c r="F413" s="224"/>
      <c r="G413" s="85"/>
      <c r="H413" s="216"/>
      <c r="I413" s="64"/>
      <c r="J413" s="224"/>
      <c r="K413" s="42"/>
      <c r="L413" s="42" t="s">
        <v>1862</v>
      </c>
      <c r="M413" s="92">
        <v>0.1</v>
      </c>
      <c r="N413" s="93">
        <v>12</v>
      </c>
      <c r="O413" s="93"/>
      <c r="P413" s="93">
        <f t="shared" si="42"/>
        <v>0</v>
      </c>
      <c r="Q413" s="93">
        <f t="shared" si="43"/>
        <v>0</v>
      </c>
      <c r="R413" s="93">
        <f t="shared" si="44"/>
        <v>0</v>
      </c>
      <c r="S413" s="93">
        <f t="shared" si="40"/>
        <v>0</v>
      </c>
      <c r="T413" s="93">
        <f t="shared" si="41"/>
        <v>0</v>
      </c>
    </row>
    <row r="414" spans="1:20" ht="15">
      <c r="A414" s="99" t="s">
        <v>93</v>
      </c>
      <c r="B414" s="99">
        <v>1359</v>
      </c>
      <c r="C414" s="83">
        <v>1</v>
      </c>
      <c r="D414" s="58" t="s">
        <v>505</v>
      </c>
      <c r="E414" s="224"/>
      <c r="F414" s="224"/>
      <c r="G414" s="85"/>
      <c r="H414" s="216"/>
      <c r="I414" s="64"/>
      <c r="J414" s="224"/>
      <c r="K414" s="42"/>
      <c r="L414" s="42" t="s">
        <v>1862</v>
      </c>
      <c r="M414" s="92">
        <v>0.1</v>
      </c>
      <c r="N414" s="93">
        <v>12</v>
      </c>
      <c r="O414" s="93"/>
      <c r="P414" s="93">
        <f t="shared" si="42"/>
        <v>0</v>
      </c>
      <c r="Q414" s="93">
        <f t="shared" si="43"/>
        <v>0</v>
      </c>
      <c r="R414" s="93">
        <f t="shared" si="44"/>
        <v>0</v>
      </c>
      <c r="S414" s="93">
        <f t="shared" si="40"/>
        <v>0</v>
      </c>
      <c r="T414" s="93">
        <f t="shared" si="41"/>
        <v>0</v>
      </c>
    </row>
    <row r="415" spans="1:20" ht="15">
      <c r="A415" s="99" t="s">
        <v>93</v>
      </c>
      <c r="B415" s="99">
        <v>1360</v>
      </c>
      <c r="C415" s="83">
        <v>1</v>
      </c>
      <c r="D415" s="58" t="s">
        <v>512</v>
      </c>
      <c r="E415" s="58"/>
      <c r="F415" s="210"/>
      <c r="G415" s="114">
        <v>42160</v>
      </c>
      <c r="H415" s="216">
        <v>100116</v>
      </c>
      <c r="I415" s="115">
        <v>62</v>
      </c>
      <c r="J415" s="116" t="s">
        <v>536</v>
      </c>
      <c r="K415" s="42"/>
      <c r="L415" s="42" t="s">
        <v>1862</v>
      </c>
      <c r="M415" s="92">
        <v>0.1</v>
      </c>
      <c r="N415" s="93">
        <v>12</v>
      </c>
      <c r="O415" s="93">
        <f>7+12</f>
        <v>19</v>
      </c>
      <c r="P415" s="93">
        <f t="shared" si="42"/>
        <v>0.51666666666666672</v>
      </c>
      <c r="Q415" s="93">
        <f t="shared" si="43"/>
        <v>6.2000000000000011</v>
      </c>
      <c r="R415" s="93">
        <f t="shared" si="44"/>
        <v>9.8166666666666682</v>
      </c>
      <c r="S415" s="93">
        <f t="shared" si="40"/>
        <v>16.016666666666669</v>
      </c>
      <c r="T415" s="93">
        <f t="shared" si="41"/>
        <v>45.983333333333334</v>
      </c>
    </row>
    <row r="416" spans="1:20" ht="15">
      <c r="A416" s="99" t="s">
        <v>93</v>
      </c>
      <c r="B416" s="99">
        <v>1361</v>
      </c>
      <c r="C416" s="83">
        <v>1</v>
      </c>
      <c r="D416" s="58" t="s">
        <v>513</v>
      </c>
      <c r="E416" s="58"/>
      <c r="F416" s="210">
        <v>351</v>
      </c>
      <c r="G416" s="114">
        <v>42034</v>
      </c>
      <c r="H416" s="210" t="s">
        <v>514</v>
      </c>
      <c r="I416" s="115">
        <v>54.99</v>
      </c>
      <c r="J416" s="116" t="s">
        <v>536</v>
      </c>
      <c r="K416" s="42"/>
      <c r="L416" s="42" t="s">
        <v>1862</v>
      </c>
      <c r="M416" s="92">
        <v>0.1</v>
      </c>
      <c r="N416" s="93">
        <v>12</v>
      </c>
      <c r="O416" s="93">
        <f>11+12</f>
        <v>23</v>
      </c>
      <c r="P416" s="93">
        <f t="shared" si="42"/>
        <v>0.45825000000000005</v>
      </c>
      <c r="Q416" s="93">
        <f t="shared" si="43"/>
        <v>5.4990000000000006</v>
      </c>
      <c r="R416" s="93">
        <f t="shared" si="44"/>
        <v>10.539750000000002</v>
      </c>
      <c r="S416" s="93">
        <f t="shared" si="40"/>
        <v>16.03875</v>
      </c>
      <c r="T416" s="93">
        <f t="shared" si="41"/>
        <v>38.951250000000002</v>
      </c>
    </row>
    <row r="417" spans="1:20" ht="15">
      <c r="A417" s="99" t="s">
        <v>93</v>
      </c>
      <c r="B417" s="99">
        <v>1362</v>
      </c>
      <c r="C417" s="83">
        <v>1</v>
      </c>
      <c r="D417" s="58" t="s">
        <v>515</v>
      </c>
      <c r="E417" s="58"/>
      <c r="F417" s="210">
        <v>351</v>
      </c>
      <c r="G417" s="114">
        <v>42034</v>
      </c>
      <c r="H417" s="210" t="s">
        <v>514</v>
      </c>
      <c r="I417" s="115">
        <v>114</v>
      </c>
      <c r="J417" s="116" t="s">
        <v>536</v>
      </c>
      <c r="K417" s="42"/>
      <c r="L417" s="42" t="s">
        <v>1862</v>
      </c>
      <c r="M417" s="92">
        <v>0.1</v>
      </c>
      <c r="N417" s="93">
        <v>12</v>
      </c>
      <c r="O417" s="93">
        <f t="shared" ref="O417" si="45">11+12</f>
        <v>23</v>
      </c>
      <c r="P417" s="93">
        <f t="shared" si="42"/>
        <v>0.95000000000000007</v>
      </c>
      <c r="Q417" s="93">
        <f t="shared" si="43"/>
        <v>11.4</v>
      </c>
      <c r="R417" s="93">
        <f t="shared" si="44"/>
        <v>21.85</v>
      </c>
      <c r="S417" s="93">
        <f t="shared" si="40"/>
        <v>33.25</v>
      </c>
      <c r="T417" s="93">
        <f t="shared" si="41"/>
        <v>80.75</v>
      </c>
    </row>
    <row r="418" spans="1:20" ht="15">
      <c r="A418" s="99" t="s">
        <v>93</v>
      </c>
      <c r="B418" s="99">
        <v>1363</v>
      </c>
      <c r="C418" s="83">
        <v>1</v>
      </c>
      <c r="D418" s="58" t="s">
        <v>516</v>
      </c>
      <c r="E418" s="58"/>
      <c r="F418" s="210">
        <v>337</v>
      </c>
      <c r="G418" s="114">
        <v>42053</v>
      </c>
      <c r="H418" s="210" t="s">
        <v>517</v>
      </c>
      <c r="I418" s="115">
        <v>25.05</v>
      </c>
      <c r="J418" s="116" t="s">
        <v>536</v>
      </c>
      <c r="K418" s="116"/>
      <c r="L418" s="42" t="s">
        <v>1862</v>
      </c>
      <c r="M418" s="92">
        <v>0.1</v>
      </c>
      <c r="N418" s="93">
        <v>12</v>
      </c>
      <c r="O418" s="93">
        <f t="shared" ref="O418:O432" si="46">10+12</f>
        <v>22</v>
      </c>
      <c r="P418" s="93">
        <f t="shared" si="42"/>
        <v>0.20875000000000002</v>
      </c>
      <c r="Q418" s="93">
        <f t="shared" si="43"/>
        <v>2.5050000000000003</v>
      </c>
      <c r="R418" s="93">
        <f t="shared" si="44"/>
        <v>4.5925000000000002</v>
      </c>
      <c r="S418" s="93">
        <f t="shared" si="40"/>
        <v>7.0975000000000001</v>
      </c>
      <c r="T418" s="93">
        <f t="shared" si="41"/>
        <v>17.952500000000001</v>
      </c>
    </row>
    <row r="419" spans="1:20" ht="15">
      <c r="A419" s="99" t="s">
        <v>93</v>
      </c>
      <c r="B419" s="99">
        <v>1364</v>
      </c>
      <c r="C419" s="83">
        <v>1</v>
      </c>
      <c r="D419" s="58" t="s">
        <v>518</v>
      </c>
      <c r="E419" s="58"/>
      <c r="F419" s="210">
        <v>337</v>
      </c>
      <c r="G419" s="114">
        <v>42053</v>
      </c>
      <c r="H419" s="210" t="s">
        <v>519</v>
      </c>
      <c r="I419" s="115">
        <v>45.93</v>
      </c>
      <c r="J419" s="116" t="s">
        <v>536</v>
      </c>
      <c r="K419" s="42"/>
      <c r="L419" s="42" t="s">
        <v>1862</v>
      </c>
      <c r="M419" s="92">
        <v>0.1</v>
      </c>
      <c r="N419" s="93">
        <v>12</v>
      </c>
      <c r="O419" s="93">
        <f t="shared" si="46"/>
        <v>22</v>
      </c>
      <c r="P419" s="93">
        <f t="shared" si="42"/>
        <v>0.38274999999999998</v>
      </c>
      <c r="Q419" s="93">
        <f t="shared" si="43"/>
        <v>4.593</v>
      </c>
      <c r="R419" s="93">
        <f t="shared" si="44"/>
        <v>8.4204999999999988</v>
      </c>
      <c r="S419" s="93">
        <f t="shared" si="40"/>
        <v>13.013499999999999</v>
      </c>
      <c r="T419" s="93">
        <f t="shared" si="41"/>
        <v>32.916499999999999</v>
      </c>
    </row>
    <row r="420" spans="1:20" ht="15">
      <c r="A420" s="99" t="s">
        <v>93</v>
      </c>
      <c r="B420" s="99">
        <v>1365</v>
      </c>
      <c r="C420" s="83">
        <v>1</v>
      </c>
      <c r="D420" s="58" t="s">
        <v>520</v>
      </c>
      <c r="E420" s="58"/>
      <c r="F420" s="210">
        <v>337</v>
      </c>
      <c r="G420" s="114">
        <v>42058</v>
      </c>
      <c r="H420" s="210" t="s">
        <v>521</v>
      </c>
      <c r="I420" s="115">
        <v>227.99</v>
      </c>
      <c r="J420" s="116" t="s">
        <v>536</v>
      </c>
      <c r="K420" s="42"/>
      <c r="L420" s="42" t="s">
        <v>1862</v>
      </c>
      <c r="M420" s="92">
        <v>0.1</v>
      </c>
      <c r="N420" s="93">
        <v>12</v>
      </c>
      <c r="O420" s="93">
        <f t="shared" si="46"/>
        <v>22</v>
      </c>
      <c r="P420" s="93">
        <f t="shared" si="42"/>
        <v>1.8999166666666669</v>
      </c>
      <c r="Q420" s="93">
        <f t="shared" si="43"/>
        <v>22.799000000000003</v>
      </c>
      <c r="R420" s="93">
        <f t="shared" si="44"/>
        <v>41.798166666666674</v>
      </c>
      <c r="S420" s="93">
        <f t="shared" si="40"/>
        <v>64.597166666666681</v>
      </c>
      <c r="T420" s="93">
        <f t="shared" si="41"/>
        <v>163.39283333333333</v>
      </c>
    </row>
    <row r="421" spans="1:20" ht="15">
      <c r="A421" s="99" t="s">
        <v>93</v>
      </c>
      <c r="B421" s="99">
        <v>1366</v>
      </c>
      <c r="C421" s="83">
        <v>1</v>
      </c>
      <c r="D421" s="58" t="s">
        <v>520</v>
      </c>
      <c r="E421" s="58"/>
      <c r="F421" s="210">
        <v>337</v>
      </c>
      <c r="G421" s="114">
        <v>42058</v>
      </c>
      <c r="H421" s="210" t="s">
        <v>521</v>
      </c>
      <c r="I421" s="115">
        <v>227.99</v>
      </c>
      <c r="J421" s="116" t="s">
        <v>536</v>
      </c>
      <c r="K421" s="42"/>
      <c r="L421" s="42" t="s">
        <v>1862</v>
      </c>
      <c r="M421" s="92">
        <v>0.1</v>
      </c>
      <c r="N421" s="93">
        <v>12</v>
      </c>
      <c r="O421" s="93">
        <f t="shared" si="46"/>
        <v>22</v>
      </c>
      <c r="P421" s="93">
        <f t="shared" si="42"/>
        <v>1.8999166666666669</v>
      </c>
      <c r="Q421" s="93">
        <f t="shared" si="43"/>
        <v>22.799000000000003</v>
      </c>
      <c r="R421" s="93">
        <f t="shared" si="44"/>
        <v>41.798166666666674</v>
      </c>
      <c r="S421" s="93">
        <f t="shared" si="40"/>
        <v>64.597166666666681</v>
      </c>
      <c r="T421" s="93">
        <f t="shared" si="41"/>
        <v>163.39283333333333</v>
      </c>
    </row>
    <row r="422" spans="1:20" ht="15">
      <c r="A422" s="99" t="s">
        <v>93</v>
      </c>
      <c r="B422" s="99">
        <v>1367</v>
      </c>
      <c r="C422" s="83">
        <v>1</v>
      </c>
      <c r="D422" s="58" t="s">
        <v>546</v>
      </c>
      <c r="E422" s="58"/>
      <c r="F422" s="210">
        <v>337</v>
      </c>
      <c r="G422" s="114">
        <v>42058</v>
      </c>
      <c r="H422" s="210" t="s">
        <v>521</v>
      </c>
      <c r="I422" s="115">
        <v>29.92</v>
      </c>
      <c r="J422" s="116" t="s">
        <v>536</v>
      </c>
      <c r="K422" s="42"/>
      <c r="L422" s="42" t="s">
        <v>1862</v>
      </c>
      <c r="M422" s="92">
        <v>0.1</v>
      </c>
      <c r="N422" s="93">
        <v>12</v>
      </c>
      <c r="O422" s="93">
        <f t="shared" si="46"/>
        <v>22</v>
      </c>
      <c r="P422" s="93">
        <f t="shared" si="42"/>
        <v>0.24933333333333338</v>
      </c>
      <c r="Q422" s="93">
        <f t="shared" si="43"/>
        <v>2.9920000000000004</v>
      </c>
      <c r="R422" s="93">
        <f t="shared" si="44"/>
        <v>5.4853333333333341</v>
      </c>
      <c r="S422" s="93">
        <f t="shared" si="40"/>
        <v>8.4773333333333341</v>
      </c>
      <c r="T422" s="93">
        <f t="shared" si="41"/>
        <v>21.442666666666668</v>
      </c>
    </row>
    <row r="423" spans="1:20" ht="15">
      <c r="A423" s="99" t="s">
        <v>93</v>
      </c>
      <c r="B423" s="99">
        <v>1368</v>
      </c>
      <c r="C423" s="83">
        <v>1</v>
      </c>
      <c r="D423" s="58" t="s">
        <v>546</v>
      </c>
      <c r="E423" s="58"/>
      <c r="F423" s="210">
        <v>337</v>
      </c>
      <c r="G423" s="114">
        <v>42058</v>
      </c>
      <c r="H423" s="210" t="s">
        <v>521</v>
      </c>
      <c r="I423" s="115">
        <v>29.92</v>
      </c>
      <c r="J423" s="116" t="s">
        <v>536</v>
      </c>
      <c r="K423" s="42"/>
      <c r="L423" s="42" t="s">
        <v>1862</v>
      </c>
      <c r="M423" s="92">
        <v>0.1</v>
      </c>
      <c r="N423" s="93">
        <v>12</v>
      </c>
      <c r="O423" s="93">
        <f t="shared" si="46"/>
        <v>22</v>
      </c>
      <c r="P423" s="93">
        <f t="shared" si="42"/>
        <v>0.24933333333333338</v>
      </c>
      <c r="Q423" s="93">
        <f t="shared" si="43"/>
        <v>2.9920000000000004</v>
      </c>
      <c r="R423" s="93">
        <f t="shared" si="44"/>
        <v>5.4853333333333341</v>
      </c>
      <c r="S423" s="93">
        <f t="shared" si="40"/>
        <v>8.4773333333333341</v>
      </c>
      <c r="T423" s="93">
        <f t="shared" si="41"/>
        <v>21.442666666666668</v>
      </c>
    </row>
    <row r="424" spans="1:20" ht="15">
      <c r="A424" s="99" t="s">
        <v>93</v>
      </c>
      <c r="B424" s="99">
        <v>1369</v>
      </c>
      <c r="C424" s="83">
        <v>1</v>
      </c>
      <c r="D424" s="58" t="s">
        <v>522</v>
      </c>
      <c r="E424" s="58"/>
      <c r="F424" s="210">
        <v>337</v>
      </c>
      <c r="G424" s="114">
        <v>42058</v>
      </c>
      <c r="H424" s="210" t="s">
        <v>521</v>
      </c>
      <c r="I424" s="115">
        <v>332</v>
      </c>
      <c r="J424" s="116" t="s">
        <v>536</v>
      </c>
      <c r="K424" s="42"/>
      <c r="L424" s="42" t="s">
        <v>1862</v>
      </c>
      <c r="M424" s="92">
        <v>0.1</v>
      </c>
      <c r="N424" s="93">
        <v>12</v>
      </c>
      <c r="O424" s="93">
        <f t="shared" si="46"/>
        <v>22</v>
      </c>
      <c r="P424" s="93">
        <f t="shared" si="42"/>
        <v>2.7666666666666671</v>
      </c>
      <c r="Q424" s="93">
        <f t="shared" si="43"/>
        <v>33.200000000000003</v>
      </c>
      <c r="R424" s="93">
        <f t="shared" si="44"/>
        <v>60.866666666666674</v>
      </c>
      <c r="S424" s="93">
        <f t="shared" si="40"/>
        <v>94.066666666666677</v>
      </c>
      <c r="T424" s="93">
        <f t="shared" si="41"/>
        <v>237.93333333333334</v>
      </c>
    </row>
    <row r="425" spans="1:20" ht="15">
      <c r="A425" s="99" t="s">
        <v>93</v>
      </c>
      <c r="B425" s="99">
        <v>1370</v>
      </c>
      <c r="C425" s="83">
        <v>1</v>
      </c>
      <c r="D425" s="58" t="s">
        <v>524</v>
      </c>
      <c r="E425" s="58"/>
      <c r="F425" s="210">
        <v>337</v>
      </c>
      <c r="G425" s="114">
        <v>42058</v>
      </c>
      <c r="H425" s="210" t="s">
        <v>521</v>
      </c>
      <c r="I425" s="115">
        <v>385</v>
      </c>
      <c r="J425" s="116" t="s">
        <v>536</v>
      </c>
      <c r="K425" s="42"/>
      <c r="L425" s="42" t="s">
        <v>1862</v>
      </c>
      <c r="M425" s="92">
        <v>0.1</v>
      </c>
      <c r="N425" s="93">
        <v>12</v>
      </c>
      <c r="O425" s="93">
        <f t="shared" si="46"/>
        <v>22</v>
      </c>
      <c r="P425" s="93">
        <f t="shared" si="42"/>
        <v>3.2083333333333335</v>
      </c>
      <c r="Q425" s="93">
        <f t="shared" si="43"/>
        <v>38.5</v>
      </c>
      <c r="R425" s="93">
        <f t="shared" si="44"/>
        <v>70.583333333333343</v>
      </c>
      <c r="S425" s="93">
        <f t="shared" si="40"/>
        <v>109.08333333333334</v>
      </c>
      <c r="T425" s="93">
        <f t="shared" si="41"/>
        <v>275.91666666666663</v>
      </c>
    </row>
    <row r="426" spans="1:20" ht="15">
      <c r="A426" s="99" t="s">
        <v>93</v>
      </c>
      <c r="B426" s="99">
        <v>1371</v>
      </c>
      <c r="C426" s="83">
        <v>1</v>
      </c>
      <c r="D426" s="58" t="s">
        <v>525</v>
      </c>
      <c r="E426" s="58"/>
      <c r="F426" s="210">
        <v>337</v>
      </c>
      <c r="G426" s="114">
        <v>42058</v>
      </c>
      <c r="H426" s="210" t="s">
        <v>521</v>
      </c>
      <c r="I426" s="115">
        <v>210</v>
      </c>
      <c r="J426" s="116" t="s">
        <v>536</v>
      </c>
      <c r="K426" s="42"/>
      <c r="L426" s="42" t="s">
        <v>1862</v>
      </c>
      <c r="M426" s="92">
        <v>0.1</v>
      </c>
      <c r="N426" s="93">
        <v>12</v>
      </c>
      <c r="O426" s="93">
        <f t="shared" si="46"/>
        <v>22</v>
      </c>
      <c r="P426" s="93">
        <f t="shared" si="42"/>
        <v>1.75</v>
      </c>
      <c r="Q426" s="93">
        <f t="shared" si="43"/>
        <v>21</v>
      </c>
      <c r="R426" s="93">
        <f t="shared" si="44"/>
        <v>38.5</v>
      </c>
      <c r="S426" s="93">
        <f t="shared" si="40"/>
        <v>59.5</v>
      </c>
      <c r="T426" s="93">
        <f t="shared" si="41"/>
        <v>150.5</v>
      </c>
    </row>
    <row r="427" spans="1:20" ht="15">
      <c r="A427" s="99" t="s">
        <v>93</v>
      </c>
      <c r="B427" s="99">
        <v>1372</v>
      </c>
      <c r="C427" s="83">
        <v>1</v>
      </c>
      <c r="D427" s="58" t="s">
        <v>525</v>
      </c>
      <c r="E427" s="58"/>
      <c r="F427" s="210">
        <v>337</v>
      </c>
      <c r="G427" s="114">
        <v>42058</v>
      </c>
      <c r="H427" s="210" t="s">
        <v>521</v>
      </c>
      <c r="I427" s="115">
        <v>210</v>
      </c>
      <c r="J427" s="116" t="s">
        <v>536</v>
      </c>
      <c r="K427" s="42"/>
      <c r="L427" s="42" t="s">
        <v>1862</v>
      </c>
      <c r="M427" s="92">
        <v>0.1</v>
      </c>
      <c r="N427" s="93">
        <v>12</v>
      </c>
      <c r="O427" s="93">
        <f t="shared" si="46"/>
        <v>22</v>
      </c>
      <c r="P427" s="93">
        <f t="shared" si="42"/>
        <v>1.75</v>
      </c>
      <c r="Q427" s="93">
        <f t="shared" si="43"/>
        <v>21</v>
      </c>
      <c r="R427" s="93">
        <f t="shared" si="44"/>
        <v>38.5</v>
      </c>
      <c r="S427" s="93">
        <f t="shared" si="40"/>
        <v>59.5</v>
      </c>
      <c r="T427" s="93">
        <f t="shared" si="41"/>
        <v>150.5</v>
      </c>
    </row>
    <row r="428" spans="1:20" ht="15">
      <c r="A428" s="99" t="s">
        <v>93</v>
      </c>
      <c r="B428" s="99">
        <v>1373</v>
      </c>
      <c r="C428" s="83">
        <v>1</v>
      </c>
      <c r="D428" s="58" t="s">
        <v>527</v>
      </c>
      <c r="E428" s="58"/>
      <c r="F428" s="210">
        <v>337</v>
      </c>
      <c r="G428" s="114">
        <v>42058</v>
      </c>
      <c r="H428" s="210" t="s">
        <v>521</v>
      </c>
      <c r="I428" s="115">
        <v>15.31</v>
      </c>
      <c r="J428" s="116" t="s">
        <v>536</v>
      </c>
      <c r="K428" s="42"/>
      <c r="L428" s="42" t="s">
        <v>1862</v>
      </c>
      <c r="M428" s="92">
        <v>0.1</v>
      </c>
      <c r="N428" s="93">
        <v>12</v>
      </c>
      <c r="O428" s="93">
        <f t="shared" si="46"/>
        <v>22</v>
      </c>
      <c r="P428" s="93">
        <f t="shared" si="42"/>
        <v>0.12758333333333335</v>
      </c>
      <c r="Q428" s="93">
        <f t="shared" si="43"/>
        <v>1.5310000000000001</v>
      </c>
      <c r="R428" s="93">
        <f t="shared" si="44"/>
        <v>2.806833333333334</v>
      </c>
      <c r="S428" s="93">
        <f t="shared" si="40"/>
        <v>4.3378333333333341</v>
      </c>
      <c r="T428" s="93">
        <f t="shared" si="41"/>
        <v>10.972166666666666</v>
      </c>
    </row>
    <row r="429" spans="1:20" ht="15">
      <c r="A429" s="99" t="s">
        <v>93</v>
      </c>
      <c r="B429" s="99">
        <v>1374</v>
      </c>
      <c r="C429" s="83">
        <v>1</v>
      </c>
      <c r="D429" s="58" t="s">
        <v>527</v>
      </c>
      <c r="E429" s="58"/>
      <c r="F429" s="210">
        <v>337</v>
      </c>
      <c r="G429" s="114">
        <v>42058</v>
      </c>
      <c r="H429" s="210" t="s">
        <v>521</v>
      </c>
      <c r="I429" s="115">
        <v>15.31</v>
      </c>
      <c r="J429" s="116" t="s">
        <v>536</v>
      </c>
      <c r="K429" s="42"/>
      <c r="L429" s="42" t="s">
        <v>1862</v>
      </c>
      <c r="M429" s="92">
        <v>0.1</v>
      </c>
      <c r="N429" s="93">
        <v>12</v>
      </c>
      <c r="O429" s="93">
        <f t="shared" si="46"/>
        <v>22</v>
      </c>
      <c r="P429" s="93">
        <f t="shared" si="42"/>
        <v>0.12758333333333335</v>
      </c>
      <c r="Q429" s="93">
        <f t="shared" si="43"/>
        <v>1.5310000000000001</v>
      </c>
      <c r="R429" s="93">
        <f t="shared" si="44"/>
        <v>2.806833333333334</v>
      </c>
      <c r="S429" s="93">
        <f t="shared" si="40"/>
        <v>4.3378333333333341</v>
      </c>
      <c r="T429" s="93">
        <f t="shared" si="41"/>
        <v>10.972166666666666</v>
      </c>
    </row>
    <row r="430" spans="1:20" ht="15">
      <c r="A430" s="99" t="s">
        <v>93</v>
      </c>
      <c r="B430" s="99">
        <v>1375</v>
      </c>
      <c r="C430" s="83">
        <v>1</v>
      </c>
      <c r="D430" s="58" t="s">
        <v>526</v>
      </c>
      <c r="E430" s="58"/>
      <c r="F430" s="210">
        <v>337</v>
      </c>
      <c r="G430" s="114">
        <v>42058</v>
      </c>
      <c r="H430" s="210" t="s">
        <v>521</v>
      </c>
      <c r="I430" s="115">
        <v>159</v>
      </c>
      <c r="J430" s="116" t="s">
        <v>536</v>
      </c>
      <c r="K430" s="42"/>
      <c r="L430" s="42" t="s">
        <v>1862</v>
      </c>
      <c r="M430" s="92">
        <v>0.1</v>
      </c>
      <c r="N430" s="93">
        <v>12</v>
      </c>
      <c r="O430" s="93">
        <f t="shared" si="46"/>
        <v>22</v>
      </c>
      <c r="P430" s="93">
        <f t="shared" si="42"/>
        <v>1.325</v>
      </c>
      <c r="Q430" s="93">
        <f t="shared" si="43"/>
        <v>15.899999999999999</v>
      </c>
      <c r="R430" s="93">
        <f t="shared" si="44"/>
        <v>29.15</v>
      </c>
      <c r="S430" s="93">
        <f t="shared" si="40"/>
        <v>45.05</v>
      </c>
      <c r="T430" s="93">
        <f t="shared" si="41"/>
        <v>113.95</v>
      </c>
    </row>
    <row r="431" spans="1:20" ht="15">
      <c r="A431" s="99" t="s">
        <v>93</v>
      </c>
      <c r="B431" s="99">
        <v>1376</v>
      </c>
      <c r="C431" s="83">
        <v>1</v>
      </c>
      <c r="D431" s="58" t="s">
        <v>526</v>
      </c>
      <c r="E431" s="58"/>
      <c r="F431" s="210">
        <v>337</v>
      </c>
      <c r="G431" s="114">
        <v>42058</v>
      </c>
      <c r="H431" s="210" t="s">
        <v>521</v>
      </c>
      <c r="I431" s="115">
        <v>159</v>
      </c>
      <c r="J431" s="116" t="s">
        <v>536</v>
      </c>
      <c r="K431" s="42"/>
      <c r="L431" s="42" t="s">
        <v>1862</v>
      </c>
      <c r="M431" s="92">
        <v>0.1</v>
      </c>
      <c r="N431" s="93">
        <v>12</v>
      </c>
      <c r="O431" s="93">
        <f t="shared" si="46"/>
        <v>22</v>
      </c>
      <c r="P431" s="93">
        <f t="shared" si="42"/>
        <v>1.325</v>
      </c>
      <c r="Q431" s="93">
        <f t="shared" si="43"/>
        <v>15.899999999999999</v>
      </c>
      <c r="R431" s="93">
        <f t="shared" si="44"/>
        <v>29.15</v>
      </c>
      <c r="S431" s="93">
        <f t="shared" si="40"/>
        <v>45.05</v>
      </c>
      <c r="T431" s="93">
        <f t="shared" si="41"/>
        <v>113.95</v>
      </c>
    </row>
    <row r="432" spans="1:20" ht="15">
      <c r="A432" s="99" t="s">
        <v>93</v>
      </c>
      <c r="B432" s="99">
        <v>1377</v>
      </c>
      <c r="C432" s="83">
        <v>1</v>
      </c>
      <c r="D432" s="58" t="s">
        <v>528</v>
      </c>
      <c r="E432" s="58"/>
      <c r="F432" s="210">
        <v>337</v>
      </c>
      <c r="G432" s="114">
        <v>42058</v>
      </c>
      <c r="H432" s="210" t="s">
        <v>529</v>
      </c>
      <c r="I432" s="115">
        <v>427.8</v>
      </c>
      <c r="J432" s="116" t="s">
        <v>536</v>
      </c>
      <c r="K432" s="42"/>
      <c r="L432" s="42" t="s">
        <v>1862</v>
      </c>
      <c r="M432" s="92">
        <v>0.1</v>
      </c>
      <c r="N432" s="93">
        <v>12</v>
      </c>
      <c r="O432" s="93">
        <f t="shared" si="46"/>
        <v>22</v>
      </c>
      <c r="P432" s="93">
        <f t="shared" si="42"/>
        <v>3.5649999999999999</v>
      </c>
      <c r="Q432" s="93">
        <f t="shared" si="43"/>
        <v>42.78</v>
      </c>
      <c r="R432" s="93">
        <f t="shared" si="44"/>
        <v>78.429999999999993</v>
      </c>
      <c r="S432" s="93">
        <f t="shared" si="40"/>
        <v>121.21</v>
      </c>
      <c r="T432" s="93">
        <f t="shared" si="41"/>
        <v>306.59000000000003</v>
      </c>
    </row>
    <row r="433" spans="1:20" ht="15">
      <c r="A433" s="99" t="s">
        <v>93</v>
      </c>
      <c r="B433" s="99">
        <v>1378</v>
      </c>
      <c r="C433" s="83">
        <v>1</v>
      </c>
      <c r="D433" s="58" t="s">
        <v>528</v>
      </c>
      <c r="E433" s="58"/>
      <c r="F433" s="210">
        <v>337</v>
      </c>
      <c r="G433" s="114">
        <v>42058</v>
      </c>
      <c r="H433" s="210" t="s">
        <v>529</v>
      </c>
      <c r="I433" s="115">
        <v>427.8</v>
      </c>
      <c r="J433" s="116" t="s">
        <v>536</v>
      </c>
      <c r="K433" s="42"/>
      <c r="L433" s="42" t="s">
        <v>1862</v>
      </c>
      <c r="M433" s="92">
        <v>0.1</v>
      </c>
      <c r="N433" s="93">
        <v>12</v>
      </c>
      <c r="O433" s="93">
        <f>10+12</f>
        <v>22</v>
      </c>
      <c r="P433" s="93">
        <f t="shared" si="42"/>
        <v>3.5649999999999999</v>
      </c>
      <c r="Q433" s="93">
        <f t="shared" si="43"/>
        <v>42.78</v>
      </c>
      <c r="R433" s="93">
        <f t="shared" si="44"/>
        <v>78.429999999999993</v>
      </c>
      <c r="S433" s="93">
        <f t="shared" si="40"/>
        <v>121.21</v>
      </c>
      <c r="T433" s="93">
        <f t="shared" si="41"/>
        <v>306.59000000000003</v>
      </c>
    </row>
    <row r="434" spans="1:20" ht="15">
      <c r="A434" s="99" t="s">
        <v>93</v>
      </c>
      <c r="B434" s="99">
        <v>1379</v>
      </c>
      <c r="C434" s="83">
        <v>1</v>
      </c>
      <c r="D434" s="58" t="s">
        <v>530</v>
      </c>
      <c r="E434" s="58"/>
      <c r="F434" s="210">
        <v>407</v>
      </c>
      <c r="G434" s="114">
        <v>42073</v>
      </c>
      <c r="H434" s="210">
        <v>95217</v>
      </c>
      <c r="I434" s="115">
        <v>57.76</v>
      </c>
      <c r="J434" s="116" t="s">
        <v>536</v>
      </c>
      <c r="K434" s="42"/>
      <c r="L434" s="42" t="s">
        <v>1862</v>
      </c>
      <c r="M434" s="92">
        <v>0.1</v>
      </c>
      <c r="N434" s="93">
        <v>12</v>
      </c>
      <c r="O434" s="93">
        <f t="shared" ref="O434" si="47">9+12</f>
        <v>21</v>
      </c>
      <c r="P434" s="93">
        <f t="shared" si="42"/>
        <v>0.48133333333333334</v>
      </c>
      <c r="Q434" s="93">
        <f t="shared" si="43"/>
        <v>5.7759999999999998</v>
      </c>
      <c r="R434" s="93">
        <f t="shared" si="44"/>
        <v>10.108000000000001</v>
      </c>
      <c r="S434" s="93">
        <f t="shared" si="40"/>
        <v>15.884</v>
      </c>
      <c r="T434" s="93">
        <f t="shared" si="41"/>
        <v>41.875999999999998</v>
      </c>
    </row>
    <row r="435" spans="1:20" ht="15">
      <c r="A435" s="99" t="s">
        <v>93</v>
      </c>
      <c r="B435" s="99">
        <v>1380</v>
      </c>
      <c r="C435" s="83">
        <v>1</v>
      </c>
      <c r="D435" s="58" t="s">
        <v>531</v>
      </c>
      <c r="E435" s="58"/>
      <c r="F435" s="210">
        <v>384</v>
      </c>
      <c r="G435" s="114">
        <v>42067</v>
      </c>
      <c r="H435" s="210">
        <v>94832</v>
      </c>
      <c r="I435" s="115">
        <v>553.32000000000005</v>
      </c>
      <c r="J435" s="116" t="s">
        <v>536</v>
      </c>
      <c r="K435" s="42"/>
      <c r="L435" s="42" t="s">
        <v>1862</v>
      </c>
      <c r="M435" s="92">
        <v>0.1</v>
      </c>
      <c r="N435" s="93">
        <v>12</v>
      </c>
      <c r="O435" s="93">
        <f>9+12</f>
        <v>21</v>
      </c>
      <c r="P435" s="93">
        <f t="shared" si="42"/>
        <v>4.6110000000000007</v>
      </c>
      <c r="Q435" s="93">
        <f t="shared" si="43"/>
        <v>55.332000000000008</v>
      </c>
      <c r="R435" s="93">
        <f t="shared" si="44"/>
        <v>96.831000000000017</v>
      </c>
      <c r="S435" s="93">
        <f t="shared" si="40"/>
        <v>152.16300000000001</v>
      </c>
      <c r="T435" s="93">
        <f t="shared" si="41"/>
        <v>401.15700000000004</v>
      </c>
    </row>
    <row r="436" spans="1:20" ht="15">
      <c r="A436" s="99" t="s">
        <v>93</v>
      </c>
      <c r="B436" s="99">
        <v>1381</v>
      </c>
      <c r="C436" s="83">
        <v>1</v>
      </c>
      <c r="D436" s="58" t="s">
        <v>532</v>
      </c>
      <c r="E436" s="58"/>
      <c r="F436" s="210"/>
      <c r="G436" s="114">
        <v>42108</v>
      </c>
      <c r="H436" s="210">
        <v>97136</v>
      </c>
      <c r="I436" s="115">
        <v>594.99</v>
      </c>
      <c r="J436" s="116" t="s">
        <v>536</v>
      </c>
      <c r="K436" s="42"/>
      <c r="L436" s="42" t="s">
        <v>1862</v>
      </c>
      <c r="M436" s="92">
        <v>0.1</v>
      </c>
      <c r="N436" s="93">
        <v>12</v>
      </c>
      <c r="O436" s="93">
        <f t="shared" ref="O436:O451" si="48">8+12</f>
        <v>20</v>
      </c>
      <c r="P436" s="93">
        <f t="shared" si="42"/>
        <v>4.9582500000000005</v>
      </c>
      <c r="Q436" s="93">
        <f t="shared" si="43"/>
        <v>59.499000000000009</v>
      </c>
      <c r="R436" s="93">
        <f t="shared" si="44"/>
        <v>99.165000000000006</v>
      </c>
      <c r="S436" s="93">
        <f t="shared" si="40"/>
        <v>158.66400000000002</v>
      </c>
      <c r="T436" s="93">
        <f t="shared" si="41"/>
        <v>436.32600000000002</v>
      </c>
    </row>
    <row r="437" spans="1:20" ht="15">
      <c r="A437" s="99" t="s">
        <v>93</v>
      </c>
      <c r="B437" s="99">
        <v>1382</v>
      </c>
      <c r="C437" s="83">
        <v>1</v>
      </c>
      <c r="D437" s="58" t="s">
        <v>532</v>
      </c>
      <c r="E437" s="58"/>
      <c r="F437" s="210"/>
      <c r="G437" s="114">
        <v>42108</v>
      </c>
      <c r="H437" s="210">
        <v>97136</v>
      </c>
      <c r="I437" s="115">
        <v>594.99</v>
      </c>
      <c r="J437" s="116" t="s">
        <v>536</v>
      </c>
      <c r="K437" s="42"/>
      <c r="L437" s="42" t="s">
        <v>1862</v>
      </c>
      <c r="M437" s="92">
        <v>0.1</v>
      </c>
      <c r="N437" s="93">
        <v>12</v>
      </c>
      <c r="O437" s="93">
        <f t="shared" si="48"/>
        <v>20</v>
      </c>
      <c r="P437" s="93">
        <f t="shared" si="42"/>
        <v>4.9582500000000005</v>
      </c>
      <c r="Q437" s="93">
        <f t="shared" si="43"/>
        <v>59.499000000000009</v>
      </c>
      <c r="R437" s="93">
        <f t="shared" si="44"/>
        <v>99.165000000000006</v>
      </c>
      <c r="S437" s="93">
        <f t="shared" si="40"/>
        <v>158.66400000000002</v>
      </c>
      <c r="T437" s="93">
        <f t="shared" si="41"/>
        <v>436.32600000000002</v>
      </c>
    </row>
    <row r="438" spans="1:20" ht="15">
      <c r="A438" s="99" t="s">
        <v>93</v>
      </c>
      <c r="B438" s="99">
        <v>1383</v>
      </c>
      <c r="C438" s="83">
        <v>1</v>
      </c>
      <c r="D438" s="58" t="s">
        <v>532</v>
      </c>
      <c r="E438" s="58"/>
      <c r="F438" s="210"/>
      <c r="G438" s="114">
        <v>42108</v>
      </c>
      <c r="H438" s="210">
        <v>97136</v>
      </c>
      <c r="I438" s="115">
        <v>594.99</v>
      </c>
      <c r="J438" s="116" t="s">
        <v>536</v>
      </c>
      <c r="K438" s="42"/>
      <c r="L438" s="42" t="s">
        <v>1862</v>
      </c>
      <c r="M438" s="92">
        <v>0.1</v>
      </c>
      <c r="N438" s="93">
        <v>12</v>
      </c>
      <c r="O438" s="93">
        <f t="shared" si="48"/>
        <v>20</v>
      </c>
      <c r="P438" s="93">
        <f t="shared" si="42"/>
        <v>4.9582500000000005</v>
      </c>
      <c r="Q438" s="93">
        <f t="shared" si="43"/>
        <v>59.499000000000009</v>
      </c>
      <c r="R438" s="93">
        <f t="shared" si="44"/>
        <v>99.165000000000006</v>
      </c>
      <c r="S438" s="93">
        <f t="shared" si="40"/>
        <v>158.66400000000002</v>
      </c>
      <c r="T438" s="93">
        <f t="shared" si="41"/>
        <v>436.32600000000002</v>
      </c>
    </row>
    <row r="439" spans="1:20" ht="15">
      <c r="A439" s="99" t="s">
        <v>93</v>
      </c>
      <c r="B439" s="99">
        <v>1384</v>
      </c>
      <c r="C439" s="83">
        <v>1</v>
      </c>
      <c r="D439" s="58" t="s">
        <v>532</v>
      </c>
      <c r="E439" s="58"/>
      <c r="F439" s="210">
        <v>407</v>
      </c>
      <c r="G439" s="114">
        <v>42108</v>
      </c>
      <c r="H439" s="210">
        <v>11110</v>
      </c>
      <c r="I439" s="115">
        <v>254</v>
      </c>
      <c r="J439" s="116" t="s">
        <v>536</v>
      </c>
      <c r="K439" s="42"/>
      <c r="L439" s="42" t="s">
        <v>1862</v>
      </c>
      <c r="M439" s="92">
        <v>0.1</v>
      </c>
      <c r="N439" s="93">
        <v>12</v>
      </c>
      <c r="O439" s="93">
        <f t="shared" si="48"/>
        <v>20</v>
      </c>
      <c r="P439" s="93">
        <f t="shared" si="42"/>
        <v>2.1166666666666667</v>
      </c>
      <c r="Q439" s="93">
        <f t="shared" si="43"/>
        <v>25.4</v>
      </c>
      <c r="R439" s="93">
        <f t="shared" si="44"/>
        <v>42.333333333333336</v>
      </c>
      <c r="S439" s="93">
        <f t="shared" si="40"/>
        <v>67.733333333333334</v>
      </c>
      <c r="T439" s="93">
        <f t="shared" si="41"/>
        <v>186.26666666666665</v>
      </c>
    </row>
    <row r="440" spans="1:20" ht="15">
      <c r="A440" s="99" t="s">
        <v>93</v>
      </c>
      <c r="B440" s="99">
        <v>1385</v>
      </c>
      <c r="C440" s="83">
        <v>1</v>
      </c>
      <c r="D440" s="58" t="s">
        <v>532</v>
      </c>
      <c r="E440" s="58"/>
      <c r="F440" s="210">
        <v>407</v>
      </c>
      <c r="G440" s="114">
        <v>42108</v>
      </c>
      <c r="H440" s="210">
        <v>11110</v>
      </c>
      <c r="I440" s="115">
        <v>254</v>
      </c>
      <c r="J440" s="116" t="s">
        <v>536</v>
      </c>
      <c r="K440" s="42"/>
      <c r="L440" s="42" t="s">
        <v>1862</v>
      </c>
      <c r="M440" s="92">
        <v>0.1</v>
      </c>
      <c r="N440" s="93">
        <v>12</v>
      </c>
      <c r="O440" s="93">
        <f t="shared" si="48"/>
        <v>20</v>
      </c>
      <c r="P440" s="93">
        <f t="shared" si="42"/>
        <v>2.1166666666666667</v>
      </c>
      <c r="Q440" s="93">
        <f t="shared" si="43"/>
        <v>25.4</v>
      </c>
      <c r="R440" s="93">
        <f t="shared" si="44"/>
        <v>42.333333333333336</v>
      </c>
      <c r="S440" s="93">
        <f t="shared" si="40"/>
        <v>67.733333333333334</v>
      </c>
      <c r="T440" s="93">
        <f t="shared" si="41"/>
        <v>186.26666666666665</v>
      </c>
    </row>
    <row r="441" spans="1:20" ht="15">
      <c r="A441" s="99" t="s">
        <v>93</v>
      </c>
      <c r="B441" s="99">
        <v>1386</v>
      </c>
      <c r="C441" s="83">
        <v>1</v>
      </c>
      <c r="D441" s="58" t="s">
        <v>532</v>
      </c>
      <c r="E441" s="58"/>
      <c r="F441" s="210">
        <v>407</v>
      </c>
      <c r="G441" s="114">
        <v>42108</v>
      </c>
      <c r="H441" s="210">
        <v>11110</v>
      </c>
      <c r="I441" s="115">
        <v>254</v>
      </c>
      <c r="J441" s="116" t="s">
        <v>536</v>
      </c>
      <c r="K441" s="42"/>
      <c r="L441" s="42" t="s">
        <v>1862</v>
      </c>
      <c r="M441" s="92">
        <v>0.1</v>
      </c>
      <c r="N441" s="93">
        <v>12</v>
      </c>
      <c r="O441" s="93">
        <f t="shared" si="48"/>
        <v>20</v>
      </c>
      <c r="P441" s="93">
        <f t="shared" si="42"/>
        <v>2.1166666666666667</v>
      </c>
      <c r="Q441" s="93">
        <f t="shared" si="43"/>
        <v>25.4</v>
      </c>
      <c r="R441" s="93">
        <f t="shared" si="44"/>
        <v>42.333333333333336</v>
      </c>
      <c r="S441" s="93">
        <f t="shared" si="40"/>
        <v>67.733333333333334</v>
      </c>
      <c r="T441" s="93">
        <f t="shared" si="41"/>
        <v>186.26666666666665</v>
      </c>
    </row>
    <row r="442" spans="1:20" ht="15">
      <c r="A442" s="99" t="s">
        <v>93</v>
      </c>
      <c r="B442" s="99">
        <v>1387</v>
      </c>
      <c r="C442" s="83">
        <v>1</v>
      </c>
      <c r="D442" s="58" t="s">
        <v>532</v>
      </c>
      <c r="E442" s="58"/>
      <c r="F442" s="210">
        <v>407</v>
      </c>
      <c r="G442" s="114">
        <v>42108</v>
      </c>
      <c r="H442" s="210">
        <v>11110</v>
      </c>
      <c r="I442" s="115">
        <v>254</v>
      </c>
      <c r="J442" s="116" t="s">
        <v>536</v>
      </c>
      <c r="K442" s="42"/>
      <c r="L442" s="42" t="s">
        <v>1862</v>
      </c>
      <c r="M442" s="92">
        <v>0.1</v>
      </c>
      <c r="N442" s="93">
        <v>12</v>
      </c>
      <c r="O442" s="93">
        <f t="shared" si="48"/>
        <v>20</v>
      </c>
      <c r="P442" s="93">
        <f t="shared" si="42"/>
        <v>2.1166666666666667</v>
      </c>
      <c r="Q442" s="93">
        <f t="shared" si="43"/>
        <v>25.4</v>
      </c>
      <c r="R442" s="93">
        <f t="shared" si="44"/>
        <v>42.333333333333336</v>
      </c>
      <c r="S442" s="93">
        <f t="shared" si="40"/>
        <v>67.733333333333334</v>
      </c>
      <c r="T442" s="93">
        <f t="shared" si="41"/>
        <v>186.26666666666665</v>
      </c>
    </row>
    <row r="443" spans="1:20" ht="15">
      <c r="A443" s="99" t="s">
        <v>93</v>
      </c>
      <c r="B443" s="99">
        <v>1388</v>
      </c>
      <c r="C443" s="83">
        <v>1</v>
      </c>
      <c r="D443" s="58" t="s">
        <v>532</v>
      </c>
      <c r="E443" s="58"/>
      <c r="F443" s="210">
        <v>407</v>
      </c>
      <c r="G443" s="114">
        <v>42108</v>
      </c>
      <c r="H443" s="210">
        <v>11110</v>
      </c>
      <c r="I443" s="115">
        <v>254</v>
      </c>
      <c r="J443" s="116" t="s">
        <v>536</v>
      </c>
      <c r="K443" s="42"/>
      <c r="L443" s="42" t="s">
        <v>1862</v>
      </c>
      <c r="M443" s="92">
        <v>0.1</v>
      </c>
      <c r="N443" s="93">
        <v>12</v>
      </c>
      <c r="O443" s="93">
        <f t="shared" si="48"/>
        <v>20</v>
      </c>
      <c r="P443" s="93">
        <f t="shared" si="42"/>
        <v>2.1166666666666667</v>
      </c>
      <c r="Q443" s="93">
        <f t="shared" si="43"/>
        <v>25.4</v>
      </c>
      <c r="R443" s="93">
        <f t="shared" si="44"/>
        <v>42.333333333333336</v>
      </c>
      <c r="S443" s="93">
        <f t="shared" si="40"/>
        <v>67.733333333333334</v>
      </c>
      <c r="T443" s="93">
        <f t="shared" si="41"/>
        <v>186.26666666666665</v>
      </c>
    </row>
    <row r="444" spans="1:20" ht="15">
      <c r="A444" s="99" t="s">
        <v>93</v>
      </c>
      <c r="B444" s="99">
        <v>1389</v>
      </c>
      <c r="C444" s="83">
        <v>1</v>
      </c>
      <c r="D444" s="58" t="s">
        <v>532</v>
      </c>
      <c r="E444" s="58"/>
      <c r="F444" s="210">
        <v>407</v>
      </c>
      <c r="G444" s="114">
        <v>42108</v>
      </c>
      <c r="H444" s="210">
        <v>11110</v>
      </c>
      <c r="I444" s="115">
        <v>254</v>
      </c>
      <c r="J444" s="116" t="s">
        <v>536</v>
      </c>
      <c r="K444" s="42"/>
      <c r="L444" s="42" t="s">
        <v>1862</v>
      </c>
      <c r="M444" s="92">
        <v>0.1</v>
      </c>
      <c r="N444" s="93">
        <v>12</v>
      </c>
      <c r="O444" s="93">
        <f t="shared" si="48"/>
        <v>20</v>
      </c>
      <c r="P444" s="93">
        <f t="shared" si="42"/>
        <v>2.1166666666666667</v>
      </c>
      <c r="Q444" s="93">
        <f t="shared" si="43"/>
        <v>25.4</v>
      </c>
      <c r="R444" s="93">
        <f t="shared" si="44"/>
        <v>42.333333333333336</v>
      </c>
      <c r="S444" s="93">
        <f t="shared" si="40"/>
        <v>67.733333333333334</v>
      </c>
      <c r="T444" s="93">
        <f t="shared" si="41"/>
        <v>186.26666666666665</v>
      </c>
    </row>
    <row r="445" spans="1:20" ht="15">
      <c r="A445" s="99" t="s">
        <v>93</v>
      </c>
      <c r="B445" s="99">
        <v>1390</v>
      </c>
      <c r="C445" s="83">
        <v>1</v>
      </c>
      <c r="D445" s="58" t="s">
        <v>532</v>
      </c>
      <c r="E445" s="58"/>
      <c r="F445" s="210">
        <v>407</v>
      </c>
      <c r="G445" s="114">
        <v>42108</v>
      </c>
      <c r="H445" s="210">
        <v>11110</v>
      </c>
      <c r="I445" s="115">
        <v>254</v>
      </c>
      <c r="J445" s="116" t="s">
        <v>536</v>
      </c>
      <c r="K445" s="42"/>
      <c r="L445" s="42" t="s">
        <v>1862</v>
      </c>
      <c r="M445" s="92">
        <v>0.1</v>
      </c>
      <c r="N445" s="93">
        <v>12</v>
      </c>
      <c r="O445" s="93">
        <f t="shared" si="48"/>
        <v>20</v>
      </c>
      <c r="P445" s="93">
        <f t="shared" si="42"/>
        <v>2.1166666666666667</v>
      </c>
      <c r="Q445" s="93">
        <f t="shared" si="43"/>
        <v>25.4</v>
      </c>
      <c r="R445" s="93">
        <f t="shared" si="44"/>
        <v>42.333333333333336</v>
      </c>
      <c r="S445" s="93">
        <f t="shared" si="40"/>
        <v>67.733333333333334</v>
      </c>
      <c r="T445" s="93">
        <f t="shared" si="41"/>
        <v>186.26666666666665</v>
      </c>
    </row>
    <row r="446" spans="1:20" ht="15">
      <c r="A446" s="99" t="s">
        <v>93</v>
      </c>
      <c r="B446" s="99">
        <v>1391</v>
      </c>
      <c r="C446" s="83">
        <v>1</v>
      </c>
      <c r="D446" s="58" t="s">
        <v>532</v>
      </c>
      <c r="E446" s="58"/>
      <c r="F446" s="210">
        <v>407</v>
      </c>
      <c r="G446" s="114">
        <v>42108</v>
      </c>
      <c r="H446" s="210">
        <v>11110</v>
      </c>
      <c r="I446" s="115">
        <v>254</v>
      </c>
      <c r="J446" s="116" t="s">
        <v>536</v>
      </c>
      <c r="K446" s="42"/>
      <c r="L446" s="42" t="s">
        <v>1862</v>
      </c>
      <c r="M446" s="92">
        <v>0.1</v>
      </c>
      <c r="N446" s="93">
        <v>12</v>
      </c>
      <c r="O446" s="93">
        <f t="shared" si="48"/>
        <v>20</v>
      </c>
      <c r="P446" s="93">
        <f t="shared" si="42"/>
        <v>2.1166666666666667</v>
      </c>
      <c r="Q446" s="93">
        <f t="shared" si="43"/>
        <v>25.4</v>
      </c>
      <c r="R446" s="93">
        <f t="shared" si="44"/>
        <v>42.333333333333336</v>
      </c>
      <c r="S446" s="93">
        <f t="shared" si="40"/>
        <v>67.733333333333334</v>
      </c>
      <c r="T446" s="93">
        <f t="shared" si="41"/>
        <v>186.26666666666665</v>
      </c>
    </row>
    <row r="447" spans="1:20" ht="15">
      <c r="A447" s="99" t="s">
        <v>93</v>
      </c>
      <c r="B447" s="99">
        <v>1392</v>
      </c>
      <c r="C447" s="83">
        <v>1</v>
      </c>
      <c r="D447" s="58" t="s">
        <v>532</v>
      </c>
      <c r="E447" s="58"/>
      <c r="F447" s="210">
        <v>407</v>
      </c>
      <c r="G447" s="114">
        <v>42108</v>
      </c>
      <c r="H447" s="210">
        <v>11110</v>
      </c>
      <c r="I447" s="115">
        <v>254</v>
      </c>
      <c r="J447" s="116" t="s">
        <v>536</v>
      </c>
      <c r="K447" s="42"/>
      <c r="L447" s="42" t="s">
        <v>1862</v>
      </c>
      <c r="M447" s="92">
        <v>0.1</v>
      </c>
      <c r="N447" s="93">
        <v>12</v>
      </c>
      <c r="O447" s="93">
        <f t="shared" si="48"/>
        <v>20</v>
      </c>
      <c r="P447" s="93">
        <f t="shared" si="42"/>
        <v>2.1166666666666667</v>
      </c>
      <c r="Q447" s="93">
        <f t="shared" si="43"/>
        <v>25.4</v>
      </c>
      <c r="R447" s="93">
        <f t="shared" si="44"/>
        <v>42.333333333333336</v>
      </c>
      <c r="S447" s="93">
        <f t="shared" si="40"/>
        <v>67.733333333333334</v>
      </c>
      <c r="T447" s="93">
        <f t="shared" si="41"/>
        <v>186.26666666666665</v>
      </c>
    </row>
    <row r="448" spans="1:20" ht="15">
      <c r="A448" s="99" t="s">
        <v>93</v>
      </c>
      <c r="B448" s="99">
        <v>1393</v>
      </c>
      <c r="C448" s="83">
        <v>1</v>
      </c>
      <c r="D448" s="58" t="s">
        <v>533</v>
      </c>
      <c r="E448" s="58"/>
      <c r="F448" s="210">
        <v>407</v>
      </c>
      <c r="G448" s="114">
        <v>42122</v>
      </c>
      <c r="H448" s="210">
        <v>98030</v>
      </c>
      <c r="I448" s="115">
        <v>28.19</v>
      </c>
      <c r="J448" s="116" t="s">
        <v>536</v>
      </c>
      <c r="K448" s="42"/>
      <c r="L448" s="42" t="s">
        <v>1862</v>
      </c>
      <c r="M448" s="92">
        <v>0.1</v>
      </c>
      <c r="N448" s="93">
        <v>12</v>
      </c>
      <c r="O448" s="93">
        <f t="shared" si="48"/>
        <v>20</v>
      </c>
      <c r="P448" s="93">
        <f t="shared" si="42"/>
        <v>0.23491666666666669</v>
      </c>
      <c r="Q448" s="93">
        <f t="shared" si="43"/>
        <v>2.8190000000000004</v>
      </c>
      <c r="R448" s="93">
        <f t="shared" si="44"/>
        <v>4.6983333333333341</v>
      </c>
      <c r="S448" s="93">
        <f t="shared" si="40"/>
        <v>7.517333333333335</v>
      </c>
      <c r="T448" s="93">
        <f t="shared" si="41"/>
        <v>20.672666666666665</v>
      </c>
    </row>
    <row r="449" spans="1:20" ht="15">
      <c r="A449" s="99" t="s">
        <v>93</v>
      </c>
      <c r="B449" s="99">
        <v>1394</v>
      </c>
      <c r="C449" s="83">
        <v>1</v>
      </c>
      <c r="D449" s="58" t="s">
        <v>533</v>
      </c>
      <c r="E449" s="58"/>
      <c r="F449" s="210">
        <v>407</v>
      </c>
      <c r="G449" s="114">
        <v>42122</v>
      </c>
      <c r="H449" s="210">
        <v>98030</v>
      </c>
      <c r="I449" s="115">
        <v>28.19</v>
      </c>
      <c r="J449" s="116" t="s">
        <v>536</v>
      </c>
      <c r="K449" s="42"/>
      <c r="L449" s="42" t="s">
        <v>1862</v>
      </c>
      <c r="M449" s="92">
        <v>0.1</v>
      </c>
      <c r="N449" s="93">
        <v>12</v>
      </c>
      <c r="O449" s="93">
        <f t="shared" si="48"/>
        <v>20</v>
      </c>
      <c r="P449" s="93">
        <f t="shared" si="42"/>
        <v>0.23491666666666669</v>
      </c>
      <c r="Q449" s="93">
        <f t="shared" si="43"/>
        <v>2.8190000000000004</v>
      </c>
      <c r="R449" s="93">
        <f t="shared" si="44"/>
        <v>4.6983333333333341</v>
      </c>
      <c r="S449" s="93">
        <f t="shared" si="40"/>
        <v>7.517333333333335</v>
      </c>
      <c r="T449" s="93">
        <f t="shared" si="41"/>
        <v>20.672666666666665</v>
      </c>
    </row>
    <row r="450" spans="1:20" ht="15">
      <c r="A450" s="99" t="s">
        <v>93</v>
      </c>
      <c r="B450" s="99">
        <v>1395</v>
      </c>
      <c r="C450" s="83">
        <v>1</v>
      </c>
      <c r="D450" s="58" t="s">
        <v>533</v>
      </c>
      <c r="E450" s="58"/>
      <c r="F450" s="210">
        <v>407</v>
      </c>
      <c r="G450" s="114">
        <v>42122</v>
      </c>
      <c r="H450" s="210">
        <v>98030</v>
      </c>
      <c r="I450" s="115">
        <v>28.19</v>
      </c>
      <c r="J450" s="116" t="s">
        <v>536</v>
      </c>
      <c r="K450" s="42"/>
      <c r="L450" s="42" t="s">
        <v>1862</v>
      </c>
      <c r="M450" s="92">
        <v>0.1</v>
      </c>
      <c r="N450" s="93">
        <v>12</v>
      </c>
      <c r="O450" s="93">
        <f t="shared" si="48"/>
        <v>20</v>
      </c>
      <c r="P450" s="93">
        <f t="shared" si="42"/>
        <v>0.23491666666666669</v>
      </c>
      <c r="Q450" s="93">
        <f t="shared" si="43"/>
        <v>2.8190000000000004</v>
      </c>
      <c r="R450" s="93">
        <f t="shared" si="44"/>
        <v>4.6983333333333341</v>
      </c>
      <c r="S450" s="93">
        <f t="shared" si="40"/>
        <v>7.517333333333335</v>
      </c>
      <c r="T450" s="93">
        <f t="shared" si="41"/>
        <v>20.672666666666665</v>
      </c>
    </row>
    <row r="451" spans="1:20" ht="15">
      <c r="A451" s="99" t="s">
        <v>93</v>
      </c>
      <c r="B451" s="99">
        <v>1396</v>
      </c>
      <c r="C451" s="83">
        <v>1</v>
      </c>
      <c r="D451" s="58" t="s">
        <v>533</v>
      </c>
      <c r="E451" s="58"/>
      <c r="F451" s="210">
        <v>407</v>
      </c>
      <c r="G451" s="114">
        <v>42122</v>
      </c>
      <c r="H451" s="210">
        <v>98030</v>
      </c>
      <c r="I451" s="115">
        <v>28.19</v>
      </c>
      <c r="J451" s="116" t="s">
        <v>536</v>
      </c>
      <c r="K451" s="42"/>
      <c r="L451" s="42" t="s">
        <v>1862</v>
      </c>
      <c r="M451" s="92">
        <v>0.1</v>
      </c>
      <c r="N451" s="93">
        <v>12</v>
      </c>
      <c r="O451" s="93">
        <f t="shared" si="48"/>
        <v>20</v>
      </c>
      <c r="P451" s="93">
        <f t="shared" si="42"/>
        <v>0.23491666666666669</v>
      </c>
      <c r="Q451" s="93">
        <f t="shared" si="43"/>
        <v>2.8190000000000004</v>
      </c>
      <c r="R451" s="93">
        <f t="shared" si="44"/>
        <v>4.6983333333333341</v>
      </c>
      <c r="S451" s="93">
        <f t="shared" si="40"/>
        <v>7.517333333333335</v>
      </c>
      <c r="T451" s="93">
        <f t="shared" si="41"/>
        <v>20.672666666666665</v>
      </c>
    </row>
    <row r="452" spans="1:20" ht="15">
      <c r="A452" s="99" t="s">
        <v>93</v>
      </c>
      <c r="B452" s="99">
        <v>1397</v>
      </c>
      <c r="C452" s="83">
        <v>1</v>
      </c>
      <c r="D452" s="58" t="s">
        <v>533</v>
      </c>
      <c r="E452" s="58"/>
      <c r="F452" s="210">
        <v>407</v>
      </c>
      <c r="G452" s="114">
        <v>42122</v>
      </c>
      <c r="H452" s="210">
        <v>98030</v>
      </c>
      <c r="I452" s="115">
        <v>28.19</v>
      </c>
      <c r="J452" s="116" t="s">
        <v>536</v>
      </c>
      <c r="K452" s="42"/>
      <c r="L452" s="42" t="s">
        <v>1862</v>
      </c>
      <c r="M452" s="92">
        <v>0.1</v>
      </c>
      <c r="N452" s="93">
        <v>12</v>
      </c>
      <c r="O452" s="93">
        <f>8+12</f>
        <v>20</v>
      </c>
      <c r="P452" s="93">
        <f t="shared" si="42"/>
        <v>0.23491666666666669</v>
      </c>
      <c r="Q452" s="93">
        <f t="shared" si="43"/>
        <v>2.8190000000000004</v>
      </c>
      <c r="R452" s="93">
        <f t="shared" si="44"/>
        <v>4.6983333333333341</v>
      </c>
      <c r="S452" s="93">
        <f t="shared" si="40"/>
        <v>7.517333333333335</v>
      </c>
      <c r="T452" s="93">
        <f t="shared" si="41"/>
        <v>20.672666666666665</v>
      </c>
    </row>
    <row r="453" spans="1:20" ht="15">
      <c r="A453" s="99" t="s">
        <v>93</v>
      </c>
      <c r="B453" s="99">
        <v>1398</v>
      </c>
      <c r="C453" s="83">
        <v>1</v>
      </c>
      <c r="D453" s="58" t="s">
        <v>534</v>
      </c>
      <c r="E453" s="58"/>
      <c r="F453" s="210">
        <v>466</v>
      </c>
      <c r="G453" s="114">
        <v>42153</v>
      </c>
      <c r="H453" s="210">
        <v>99751</v>
      </c>
      <c r="I453" s="115">
        <v>57.07</v>
      </c>
      <c r="J453" s="116" t="s">
        <v>536</v>
      </c>
      <c r="K453" s="42"/>
      <c r="L453" s="42" t="s">
        <v>1862</v>
      </c>
      <c r="M453" s="92">
        <v>0.1</v>
      </c>
      <c r="N453" s="93">
        <v>12</v>
      </c>
      <c r="O453" s="93">
        <f t="shared" ref="O453" si="49">7+12</f>
        <v>19</v>
      </c>
      <c r="P453" s="93">
        <f t="shared" si="42"/>
        <v>0.47558333333333341</v>
      </c>
      <c r="Q453" s="93">
        <f t="shared" si="43"/>
        <v>5.7070000000000007</v>
      </c>
      <c r="R453" s="93">
        <f t="shared" si="44"/>
        <v>9.0360833333333357</v>
      </c>
      <c r="S453" s="93">
        <f t="shared" si="40"/>
        <v>14.743083333333336</v>
      </c>
      <c r="T453" s="93">
        <f t="shared" si="41"/>
        <v>42.326916666666662</v>
      </c>
    </row>
    <row r="454" spans="1:20" ht="15">
      <c r="A454" s="99" t="s">
        <v>93</v>
      </c>
      <c r="B454" s="99">
        <v>1399</v>
      </c>
      <c r="C454" s="83">
        <v>1</v>
      </c>
      <c r="D454" s="58" t="s">
        <v>534</v>
      </c>
      <c r="E454" s="58"/>
      <c r="F454" s="210">
        <v>466</v>
      </c>
      <c r="G454" s="114">
        <v>42153</v>
      </c>
      <c r="H454" s="210">
        <v>99751</v>
      </c>
      <c r="I454" s="115">
        <v>57.07</v>
      </c>
      <c r="J454" s="116" t="s">
        <v>536</v>
      </c>
      <c r="K454" s="42"/>
      <c r="L454" s="42" t="s">
        <v>1862</v>
      </c>
      <c r="M454" s="92">
        <v>0.1</v>
      </c>
      <c r="N454" s="93">
        <v>12</v>
      </c>
      <c r="O454" s="93">
        <f>7+12</f>
        <v>19</v>
      </c>
      <c r="P454" s="93">
        <f t="shared" si="42"/>
        <v>0.47558333333333341</v>
      </c>
      <c r="Q454" s="93">
        <f t="shared" si="43"/>
        <v>5.7070000000000007</v>
      </c>
      <c r="R454" s="93">
        <f t="shared" si="44"/>
        <v>9.0360833333333357</v>
      </c>
      <c r="S454" s="93">
        <f t="shared" si="40"/>
        <v>14.743083333333336</v>
      </c>
      <c r="T454" s="93">
        <f t="shared" si="41"/>
        <v>42.326916666666662</v>
      </c>
    </row>
    <row r="455" spans="1:20" ht="15">
      <c r="A455" s="99" t="s">
        <v>93</v>
      </c>
      <c r="B455" s="99">
        <v>1400</v>
      </c>
      <c r="C455" s="83">
        <v>1</v>
      </c>
      <c r="D455" s="58" t="s">
        <v>535</v>
      </c>
      <c r="E455" s="58" t="s">
        <v>537</v>
      </c>
      <c r="F455" s="210">
        <v>513</v>
      </c>
      <c r="G455" s="114">
        <v>42206</v>
      </c>
      <c r="H455" s="210">
        <v>102613</v>
      </c>
      <c r="I455" s="115">
        <v>2200</v>
      </c>
      <c r="J455" s="116" t="s">
        <v>536</v>
      </c>
      <c r="K455" s="42"/>
      <c r="L455" s="42" t="s">
        <v>1862</v>
      </c>
      <c r="M455" s="92">
        <v>0.1</v>
      </c>
      <c r="N455" s="93">
        <v>12</v>
      </c>
      <c r="O455" s="93">
        <f>5+12</f>
        <v>17</v>
      </c>
      <c r="P455" s="93">
        <f t="shared" si="42"/>
        <v>18.333333333333332</v>
      </c>
      <c r="Q455" s="93">
        <f t="shared" si="43"/>
        <v>220</v>
      </c>
      <c r="R455" s="93">
        <f t="shared" si="44"/>
        <v>311.66666666666663</v>
      </c>
      <c r="S455" s="93">
        <f t="shared" si="40"/>
        <v>531.66666666666663</v>
      </c>
      <c r="T455" s="93">
        <f t="shared" si="41"/>
        <v>1668.3333333333335</v>
      </c>
    </row>
    <row r="456" spans="1:20" ht="15">
      <c r="A456" s="99" t="s">
        <v>93</v>
      </c>
      <c r="B456" s="99">
        <v>1401</v>
      </c>
      <c r="C456" s="83">
        <v>1</v>
      </c>
      <c r="D456" s="58" t="s">
        <v>538</v>
      </c>
      <c r="E456" s="58"/>
      <c r="F456" s="210">
        <v>540</v>
      </c>
      <c r="G456" s="114">
        <v>42242</v>
      </c>
      <c r="H456" s="210">
        <v>2271</v>
      </c>
      <c r="I456" s="115">
        <v>600</v>
      </c>
      <c r="J456" s="208" t="s">
        <v>403</v>
      </c>
      <c r="K456" s="42"/>
      <c r="L456" s="42" t="s">
        <v>1862</v>
      </c>
      <c r="M456" s="92">
        <v>0.1</v>
      </c>
      <c r="N456" s="93">
        <v>12</v>
      </c>
      <c r="O456" s="93">
        <f t="shared" ref="O456:O457" si="50">2+12</f>
        <v>14</v>
      </c>
      <c r="P456" s="93">
        <f t="shared" si="42"/>
        <v>5</v>
      </c>
      <c r="Q456" s="93">
        <f t="shared" si="43"/>
        <v>60</v>
      </c>
      <c r="R456" s="93">
        <f t="shared" si="44"/>
        <v>70</v>
      </c>
      <c r="S456" s="93">
        <f t="shared" si="40"/>
        <v>130</v>
      </c>
      <c r="T456" s="93">
        <f t="shared" si="41"/>
        <v>470</v>
      </c>
    </row>
    <row r="457" spans="1:20" ht="15">
      <c r="A457" s="99" t="s">
        <v>93</v>
      </c>
      <c r="B457" s="99">
        <v>1402</v>
      </c>
      <c r="C457" s="83">
        <v>1</v>
      </c>
      <c r="D457" s="58" t="s">
        <v>539</v>
      </c>
      <c r="E457" s="58"/>
      <c r="F457" s="210">
        <v>540</v>
      </c>
      <c r="G457" s="114">
        <v>42240</v>
      </c>
      <c r="H457" s="210">
        <v>3303</v>
      </c>
      <c r="I457" s="115">
        <v>248.54</v>
      </c>
      <c r="J457" s="208" t="s">
        <v>444</v>
      </c>
      <c r="K457" s="42"/>
      <c r="L457" s="42" t="s">
        <v>1862</v>
      </c>
      <c r="M457" s="92">
        <v>0.1</v>
      </c>
      <c r="N457" s="93">
        <v>12</v>
      </c>
      <c r="O457" s="93">
        <f t="shared" si="50"/>
        <v>14</v>
      </c>
      <c r="P457" s="93">
        <f t="shared" si="42"/>
        <v>2.0711666666666666</v>
      </c>
      <c r="Q457" s="93">
        <f t="shared" si="43"/>
        <v>24.853999999999999</v>
      </c>
      <c r="R457" s="93">
        <f t="shared" si="44"/>
        <v>28.996333333333332</v>
      </c>
      <c r="S457" s="93">
        <f t="shared" si="40"/>
        <v>53.850333333333332</v>
      </c>
      <c r="T457" s="93">
        <f t="shared" si="41"/>
        <v>194.68966666666665</v>
      </c>
    </row>
    <row r="458" spans="1:20" ht="15">
      <c r="A458" s="99" t="s">
        <v>93</v>
      </c>
      <c r="B458" s="99">
        <v>1403</v>
      </c>
      <c r="C458" s="83">
        <v>1</v>
      </c>
      <c r="D458" s="58" t="s">
        <v>539</v>
      </c>
      <c r="E458" s="58"/>
      <c r="F458" s="210">
        <v>540</v>
      </c>
      <c r="G458" s="114">
        <v>42240</v>
      </c>
      <c r="H458" s="210">
        <v>3303</v>
      </c>
      <c r="I458" s="115">
        <v>248.54</v>
      </c>
      <c r="J458" s="208" t="s">
        <v>444</v>
      </c>
      <c r="K458" s="42"/>
      <c r="L458" s="42" t="s">
        <v>1862</v>
      </c>
      <c r="M458" s="92">
        <v>0.1</v>
      </c>
      <c r="N458" s="93">
        <v>12</v>
      </c>
      <c r="O458" s="93">
        <f>2+12</f>
        <v>14</v>
      </c>
      <c r="P458" s="93">
        <f t="shared" si="42"/>
        <v>2.0711666666666666</v>
      </c>
      <c r="Q458" s="93">
        <f t="shared" si="43"/>
        <v>24.853999999999999</v>
      </c>
      <c r="R458" s="93">
        <f t="shared" si="44"/>
        <v>28.996333333333332</v>
      </c>
      <c r="S458" s="93">
        <f t="shared" si="40"/>
        <v>53.850333333333332</v>
      </c>
      <c r="T458" s="93">
        <f t="shared" si="41"/>
        <v>194.68966666666665</v>
      </c>
    </row>
    <row r="459" spans="1:20" ht="15">
      <c r="A459" s="99" t="s">
        <v>93</v>
      </c>
      <c r="B459" s="99">
        <v>1404</v>
      </c>
      <c r="C459" s="83">
        <v>1</v>
      </c>
      <c r="D459" s="58" t="s">
        <v>540</v>
      </c>
      <c r="E459" s="58"/>
      <c r="F459" s="210">
        <v>384</v>
      </c>
      <c r="G459" s="114">
        <v>42067</v>
      </c>
      <c r="H459" s="210">
        <v>94832</v>
      </c>
      <c r="I459" s="115">
        <v>29.23</v>
      </c>
      <c r="J459" s="208" t="s">
        <v>536</v>
      </c>
      <c r="K459" s="42"/>
      <c r="L459" s="42" t="s">
        <v>1862</v>
      </c>
      <c r="M459" s="92">
        <v>0.1</v>
      </c>
      <c r="N459" s="93">
        <v>12</v>
      </c>
      <c r="O459" s="93">
        <f>9+12</f>
        <v>21</v>
      </c>
      <c r="P459" s="93">
        <f t="shared" si="42"/>
        <v>0.24358333333333335</v>
      </c>
      <c r="Q459" s="93">
        <f t="shared" si="43"/>
        <v>2.923</v>
      </c>
      <c r="R459" s="93">
        <f t="shared" si="44"/>
        <v>5.1152500000000005</v>
      </c>
      <c r="S459" s="93">
        <f t="shared" si="40"/>
        <v>8.0382500000000014</v>
      </c>
      <c r="T459" s="93">
        <f t="shared" si="41"/>
        <v>21.191749999999999</v>
      </c>
    </row>
    <row r="460" spans="1:20" ht="15">
      <c r="A460" s="99" t="s">
        <v>93</v>
      </c>
      <c r="B460" s="99">
        <v>1405</v>
      </c>
      <c r="C460" s="83">
        <v>1</v>
      </c>
      <c r="D460" s="58" t="s">
        <v>538</v>
      </c>
      <c r="E460" s="58"/>
      <c r="F460" s="210">
        <v>556</v>
      </c>
      <c r="G460" s="114">
        <v>42255</v>
      </c>
      <c r="H460" s="210">
        <v>2320</v>
      </c>
      <c r="I460" s="115">
        <v>600</v>
      </c>
      <c r="J460" s="208" t="s">
        <v>403</v>
      </c>
      <c r="K460" s="42"/>
      <c r="L460" s="42" t="s">
        <v>1862</v>
      </c>
      <c r="M460" s="92">
        <v>0.1</v>
      </c>
      <c r="N460" s="93">
        <v>12</v>
      </c>
      <c r="O460" s="93">
        <f t="shared" ref="O460" si="51">3+12</f>
        <v>15</v>
      </c>
      <c r="P460" s="93">
        <f t="shared" si="42"/>
        <v>5</v>
      </c>
      <c r="Q460" s="93">
        <f t="shared" si="43"/>
        <v>60</v>
      </c>
      <c r="R460" s="93">
        <f t="shared" si="44"/>
        <v>75</v>
      </c>
      <c r="S460" s="93">
        <f t="shared" si="40"/>
        <v>135</v>
      </c>
      <c r="T460" s="93">
        <f t="shared" si="41"/>
        <v>465</v>
      </c>
    </row>
    <row r="461" spans="1:20" ht="15">
      <c r="A461" s="99" t="s">
        <v>93</v>
      </c>
      <c r="B461" s="99">
        <v>1406</v>
      </c>
      <c r="C461" s="83">
        <v>1</v>
      </c>
      <c r="D461" s="58" t="s">
        <v>538</v>
      </c>
      <c r="E461" s="58"/>
      <c r="F461" s="210">
        <v>556</v>
      </c>
      <c r="G461" s="114">
        <v>42255</v>
      </c>
      <c r="H461" s="210">
        <v>2320</v>
      </c>
      <c r="I461" s="115">
        <v>600</v>
      </c>
      <c r="J461" s="208" t="s">
        <v>403</v>
      </c>
      <c r="K461" s="42"/>
      <c r="L461" s="42" t="s">
        <v>1862</v>
      </c>
      <c r="M461" s="92">
        <v>0.1</v>
      </c>
      <c r="N461" s="93">
        <v>12</v>
      </c>
      <c r="O461" s="93">
        <f>3+12</f>
        <v>15</v>
      </c>
      <c r="P461" s="93">
        <f t="shared" si="42"/>
        <v>5</v>
      </c>
      <c r="Q461" s="93">
        <f t="shared" si="43"/>
        <v>60</v>
      </c>
      <c r="R461" s="93">
        <f t="shared" si="44"/>
        <v>75</v>
      </c>
      <c r="S461" s="93">
        <f t="shared" si="40"/>
        <v>135</v>
      </c>
      <c r="T461" s="93">
        <f t="shared" si="41"/>
        <v>465</v>
      </c>
    </row>
    <row r="462" spans="1:20" ht="15">
      <c r="A462" s="99" t="s">
        <v>93</v>
      </c>
      <c r="B462" s="99">
        <v>1407</v>
      </c>
      <c r="C462" s="83">
        <v>1</v>
      </c>
      <c r="D462" s="42" t="s">
        <v>541</v>
      </c>
      <c r="E462" s="58"/>
      <c r="F462" s="210">
        <v>569</v>
      </c>
      <c r="G462" s="114">
        <v>42235</v>
      </c>
      <c r="H462" s="210">
        <v>104090</v>
      </c>
      <c r="I462" s="115">
        <v>17.399999999999999</v>
      </c>
      <c r="J462" s="208" t="s">
        <v>536</v>
      </c>
      <c r="K462" s="42"/>
      <c r="L462" s="42" t="s">
        <v>1862</v>
      </c>
      <c r="M462" s="92">
        <v>0.1</v>
      </c>
      <c r="N462" s="93">
        <v>12</v>
      </c>
      <c r="O462" s="93">
        <f t="shared" ref="O462:O472" si="52">4+12</f>
        <v>16</v>
      </c>
      <c r="P462" s="93">
        <f t="shared" si="42"/>
        <v>0.14499999999999999</v>
      </c>
      <c r="Q462" s="93">
        <f t="shared" si="43"/>
        <v>1.7399999999999998</v>
      </c>
      <c r="R462" s="93">
        <f t="shared" si="44"/>
        <v>2.3199999999999998</v>
      </c>
      <c r="S462" s="93">
        <f t="shared" si="40"/>
        <v>4.0599999999999996</v>
      </c>
      <c r="T462" s="93">
        <f t="shared" si="41"/>
        <v>13.34</v>
      </c>
    </row>
    <row r="463" spans="1:20" ht="15">
      <c r="A463" s="99" t="s">
        <v>93</v>
      </c>
      <c r="B463" s="99">
        <v>1408</v>
      </c>
      <c r="C463" s="83">
        <v>1</v>
      </c>
      <c r="D463" s="42" t="s">
        <v>541</v>
      </c>
      <c r="E463" s="58"/>
      <c r="F463" s="210">
        <v>569</v>
      </c>
      <c r="G463" s="114">
        <v>42235</v>
      </c>
      <c r="H463" s="210">
        <v>104090</v>
      </c>
      <c r="I463" s="115">
        <v>17.399999999999999</v>
      </c>
      <c r="J463" s="208" t="s">
        <v>536</v>
      </c>
      <c r="K463" s="42"/>
      <c r="L463" s="42" t="s">
        <v>1862</v>
      </c>
      <c r="M463" s="92">
        <v>0.1</v>
      </c>
      <c r="N463" s="93">
        <v>12</v>
      </c>
      <c r="O463" s="93">
        <f t="shared" si="52"/>
        <v>16</v>
      </c>
      <c r="P463" s="93">
        <f t="shared" si="42"/>
        <v>0.14499999999999999</v>
      </c>
      <c r="Q463" s="93">
        <f t="shared" si="43"/>
        <v>1.7399999999999998</v>
      </c>
      <c r="R463" s="93">
        <f t="shared" si="44"/>
        <v>2.3199999999999998</v>
      </c>
      <c r="S463" s="93">
        <f t="shared" si="40"/>
        <v>4.0599999999999996</v>
      </c>
      <c r="T463" s="93">
        <f t="shared" si="41"/>
        <v>13.34</v>
      </c>
    </row>
    <row r="464" spans="1:20" ht="15">
      <c r="A464" s="99" t="s">
        <v>93</v>
      </c>
      <c r="B464" s="99">
        <v>1409</v>
      </c>
      <c r="C464" s="83">
        <v>1</v>
      </c>
      <c r="D464" s="42" t="s">
        <v>541</v>
      </c>
      <c r="E464" s="58"/>
      <c r="F464" s="210">
        <v>569</v>
      </c>
      <c r="G464" s="114">
        <v>42235</v>
      </c>
      <c r="H464" s="210">
        <v>104090</v>
      </c>
      <c r="I464" s="115">
        <v>17.399999999999999</v>
      </c>
      <c r="J464" s="208" t="s">
        <v>536</v>
      </c>
      <c r="K464" s="42"/>
      <c r="L464" s="42" t="s">
        <v>1862</v>
      </c>
      <c r="M464" s="92">
        <v>0.1</v>
      </c>
      <c r="N464" s="93">
        <v>12</v>
      </c>
      <c r="O464" s="93">
        <f t="shared" si="52"/>
        <v>16</v>
      </c>
      <c r="P464" s="93">
        <f t="shared" si="42"/>
        <v>0.14499999999999999</v>
      </c>
      <c r="Q464" s="93">
        <f t="shared" si="43"/>
        <v>1.7399999999999998</v>
      </c>
      <c r="R464" s="93">
        <f t="shared" si="44"/>
        <v>2.3199999999999998</v>
      </c>
      <c r="S464" s="93">
        <f t="shared" si="40"/>
        <v>4.0599999999999996</v>
      </c>
      <c r="T464" s="93">
        <f t="shared" si="41"/>
        <v>13.34</v>
      </c>
    </row>
    <row r="465" spans="1:20" ht="15">
      <c r="A465" s="99" t="s">
        <v>93</v>
      </c>
      <c r="B465" s="99">
        <v>1410</v>
      </c>
      <c r="C465" s="83">
        <v>1</v>
      </c>
      <c r="D465" s="58" t="s">
        <v>542</v>
      </c>
      <c r="E465" s="58"/>
      <c r="F465" s="210">
        <v>569</v>
      </c>
      <c r="G465" s="114">
        <v>42229</v>
      </c>
      <c r="H465" s="210">
        <v>103825</v>
      </c>
      <c r="I465" s="115">
        <v>131.54</v>
      </c>
      <c r="J465" s="208" t="s">
        <v>536</v>
      </c>
      <c r="K465" s="42"/>
      <c r="L465" s="42" t="s">
        <v>1862</v>
      </c>
      <c r="M465" s="92">
        <v>0.1</v>
      </c>
      <c r="N465" s="93">
        <v>12</v>
      </c>
      <c r="O465" s="93">
        <f t="shared" si="52"/>
        <v>16</v>
      </c>
      <c r="P465" s="93">
        <f t="shared" si="42"/>
        <v>1.0961666666666667</v>
      </c>
      <c r="Q465" s="93">
        <f t="shared" si="43"/>
        <v>13.154</v>
      </c>
      <c r="R465" s="93">
        <f t="shared" si="44"/>
        <v>17.538666666666668</v>
      </c>
      <c r="S465" s="93">
        <f t="shared" si="40"/>
        <v>30.692666666666668</v>
      </c>
      <c r="T465" s="93">
        <f t="shared" si="41"/>
        <v>100.84733333333332</v>
      </c>
    </row>
    <row r="466" spans="1:20" ht="15">
      <c r="A466" s="99" t="s">
        <v>93</v>
      </c>
      <c r="B466" s="99">
        <v>1411</v>
      </c>
      <c r="C466" s="83">
        <v>1</v>
      </c>
      <c r="D466" s="58" t="s">
        <v>543</v>
      </c>
      <c r="E466" s="58"/>
      <c r="F466" s="210">
        <v>569</v>
      </c>
      <c r="G466" s="114">
        <v>42229</v>
      </c>
      <c r="H466" s="210">
        <v>103825</v>
      </c>
      <c r="I466" s="115">
        <v>99.52</v>
      </c>
      <c r="J466" s="208" t="s">
        <v>536</v>
      </c>
      <c r="K466" s="42"/>
      <c r="L466" s="42" t="s">
        <v>1862</v>
      </c>
      <c r="M466" s="92">
        <v>0.1</v>
      </c>
      <c r="N466" s="93">
        <v>12</v>
      </c>
      <c r="O466" s="93">
        <f t="shared" si="52"/>
        <v>16</v>
      </c>
      <c r="P466" s="93">
        <f t="shared" si="42"/>
        <v>0.82933333333333337</v>
      </c>
      <c r="Q466" s="93">
        <f t="shared" si="43"/>
        <v>9.952</v>
      </c>
      <c r="R466" s="93">
        <f t="shared" si="44"/>
        <v>13.269333333333334</v>
      </c>
      <c r="S466" s="93">
        <f t="shared" si="40"/>
        <v>23.221333333333334</v>
      </c>
      <c r="T466" s="93">
        <f t="shared" si="41"/>
        <v>76.298666666666662</v>
      </c>
    </row>
    <row r="467" spans="1:20" ht="15">
      <c r="A467" s="99" t="s">
        <v>93</v>
      </c>
      <c r="B467" s="99">
        <v>1412</v>
      </c>
      <c r="C467" s="83">
        <v>1</v>
      </c>
      <c r="D467" s="58" t="s">
        <v>544</v>
      </c>
      <c r="E467" s="58"/>
      <c r="F467" s="210">
        <v>569</v>
      </c>
      <c r="G467" s="114">
        <v>42229</v>
      </c>
      <c r="H467" s="210">
        <v>103825</v>
      </c>
      <c r="I467" s="115">
        <v>87.99</v>
      </c>
      <c r="J467" s="208" t="s">
        <v>536</v>
      </c>
      <c r="K467" s="42"/>
      <c r="L467" s="42" t="s">
        <v>1862</v>
      </c>
      <c r="M467" s="92">
        <v>0.1</v>
      </c>
      <c r="N467" s="93">
        <v>12</v>
      </c>
      <c r="O467" s="93">
        <f t="shared" si="52"/>
        <v>16</v>
      </c>
      <c r="P467" s="93">
        <f t="shared" si="42"/>
        <v>0.73324999999999996</v>
      </c>
      <c r="Q467" s="93">
        <f t="shared" si="43"/>
        <v>8.7989999999999995</v>
      </c>
      <c r="R467" s="93">
        <f t="shared" si="44"/>
        <v>11.731999999999999</v>
      </c>
      <c r="S467" s="93">
        <f t="shared" ref="S467:S530" si="53">+R467+Q467</f>
        <v>20.530999999999999</v>
      </c>
      <c r="T467" s="93">
        <f t="shared" ref="T467:T530" si="54">+I467-S467</f>
        <v>67.459000000000003</v>
      </c>
    </row>
    <row r="468" spans="1:20" ht="15">
      <c r="A468" s="99" t="s">
        <v>93</v>
      </c>
      <c r="B468" s="99">
        <v>1413</v>
      </c>
      <c r="C468" s="83">
        <v>1</v>
      </c>
      <c r="D468" s="58" t="s">
        <v>545</v>
      </c>
      <c r="E468" s="58"/>
      <c r="F468" s="210">
        <v>569</v>
      </c>
      <c r="G468" s="114">
        <v>42229</v>
      </c>
      <c r="H468" s="210">
        <v>103825</v>
      </c>
      <c r="I468" s="115">
        <v>116.99</v>
      </c>
      <c r="J468" s="208" t="s">
        <v>536</v>
      </c>
      <c r="K468" s="42"/>
      <c r="L468" s="42" t="s">
        <v>1862</v>
      </c>
      <c r="M468" s="92">
        <v>0.1</v>
      </c>
      <c r="N468" s="93">
        <v>12</v>
      </c>
      <c r="O468" s="93">
        <f t="shared" si="52"/>
        <v>16</v>
      </c>
      <c r="P468" s="93">
        <f t="shared" ref="P468:P531" si="55">+I468*M468/12</f>
        <v>0.97491666666666665</v>
      </c>
      <c r="Q468" s="93">
        <f t="shared" ref="Q468:Q531" si="56">+P468*N468</f>
        <v>11.699</v>
      </c>
      <c r="R468" s="93">
        <f t="shared" ref="R468:R531" si="57">+P468*O468</f>
        <v>15.598666666666666</v>
      </c>
      <c r="S468" s="93">
        <f t="shared" si="53"/>
        <v>27.297666666666665</v>
      </c>
      <c r="T468" s="93">
        <f t="shared" si="54"/>
        <v>89.692333333333323</v>
      </c>
    </row>
    <row r="469" spans="1:20" ht="15">
      <c r="A469" s="99" t="s">
        <v>93</v>
      </c>
      <c r="B469" s="99">
        <v>1414</v>
      </c>
      <c r="C469" s="83">
        <v>1</v>
      </c>
      <c r="D469" s="58" t="s">
        <v>547</v>
      </c>
      <c r="E469" s="58"/>
      <c r="F469" s="210"/>
      <c r="G469" s="114"/>
      <c r="H469" s="210"/>
      <c r="I469" s="115"/>
      <c r="J469" s="208"/>
      <c r="K469" s="42"/>
      <c r="L469" s="42"/>
      <c r="M469" s="92">
        <v>0.1</v>
      </c>
      <c r="N469" s="93">
        <v>12</v>
      </c>
      <c r="O469" s="93">
        <f t="shared" si="52"/>
        <v>16</v>
      </c>
      <c r="P469" s="93">
        <f t="shared" si="55"/>
        <v>0</v>
      </c>
      <c r="Q469" s="93">
        <f t="shared" si="56"/>
        <v>0</v>
      </c>
      <c r="R469" s="93">
        <f t="shared" si="57"/>
        <v>0</v>
      </c>
      <c r="S469" s="93">
        <f t="shared" si="53"/>
        <v>0</v>
      </c>
      <c r="T469" s="93">
        <f t="shared" si="54"/>
        <v>0</v>
      </c>
    </row>
    <row r="470" spans="1:20" ht="15">
      <c r="A470" s="99" t="s">
        <v>93</v>
      </c>
      <c r="B470" s="99">
        <v>1415</v>
      </c>
      <c r="C470" s="83">
        <v>1</v>
      </c>
      <c r="D470" s="58" t="s">
        <v>542</v>
      </c>
      <c r="E470" s="58"/>
      <c r="F470" s="210"/>
      <c r="G470" s="114">
        <v>42244</v>
      </c>
      <c r="H470" s="210">
        <v>104583</v>
      </c>
      <c r="I470" s="115">
        <v>131.55000000000001</v>
      </c>
      <c r="J470" s="208" t="s">
        <v>536</v>
      </c>
      <c r="K470" s="42"/>
      <c r="L470" s="42" t="s">
        <v>1862</v>
      </c>
      <c r="M470" s="92">
        <v>0.1</v>
      </c>
      <c r="N470" s="93">
        <v>12</v>
      </c>
      <c r="O470" s="93">
        <f t="shared" si="52"/>
        <v>16</v>
      </c>
      <c r="P470" s="93">
        <f t="shared" si="55"/>
        <v>1.0962500000000002</v>
      </c>
      <c r="Q470" s="93">
        <f t="shared" si="56"/>
        <v>13.155000000000001</v>
      </c>
      <c r="R470" s="93">
        <f t="shared" si="57"/>
        <v>17.540000000000003</v>
      </c>
      <c r="S470" s="93">
        <f t="shared" si="53"/>
        <v>30.695000000000004</v>
      </c>
      <c r="T470" s="93">
        <f t="shared" si="54"/>
        <v>100.855</v>
      </c>
    </row>
    <row r="471" spans="1:20" ht="15">
      <c r="A471" s="99" t="s">
        <v>93</v>
      </c>
      <c r="B471" s="99">
        <v>1416</v>
      </c>
      <c r="C471" s="83">
        <v>1</v>
      </c>
      <c r="D471" s="58" t="s">
        <v>548</v>
      </c>
      <c r="E471" s="58"/>
      <c r="F471" s="210"/>
      <c r="G471" s="114">
        <v>42244</v>
      </c>
      <c r="H471" s="210">
        <v>104583</v>
      </c>
      <c r="I471" s="115">
        <v>50.8</v>
      </c>
      <c r="J471" s="208" t="s">
        <v>536</v>
      </c>
      <c r="K471" s="42"/>
      <c r="L471" s="42" t="s">
        <v>1862</v>
      </c>
      <c r="M471" s="92">
        <v>0.1</v>
      </c>
      <c r="N471" s="93">
        <v>12</v>
      </c>
      <c r="O471" s="93">
        <f t="shared" si="52"/>
        <v>16</v>
      </c>
      <c r="P471" s="93">
        <f t="shared" si="55"/>
        <v>0.42333333333333334</v>
      </c>
      <c r="Q471" s="93">
        <f t="shared" si="56"/>
        <v>5.08</v>
      </c>
      <c r="R471" s="93">
        <f t="shared" si="57"/>
        <v>6.7733333333333334</v>
      </c>
      <c r="S471" s="93">
        <f t="shared" si="53"/>
        <v>11.853333333333333</v>
      </c>
      <c r="T471" s="93">
        <f t="shared" si="54"/>
        <v>38.946666666666665</v>
      </c>
    </row>
    <row r="472" spans="1:20" ht="15">
      <c r="A472" s="99" t="s">
        <v>93</v>
      </c>
      <c r="B472" s="99">
        <v>1417</v>
      </c>
      <c r="C472" s="83">
        <v>1</v>
      </c>
      <c r="D472" s="58" t="s">
        <v>549</v>
      </c>
      <c r="E472" s="58"/>
      <c r="F472" s="210"/>
      <c r="G472" s="114">
        <v>42244</v>
      </c>
      <c r="H472" s="210">
        <v>104583</v>
      </c>
      <c r="I472" s="115">
        <v>55.8</v>
      </c>
      <c r="J472" s="208" t="s">
        <v>536</v>
      </c>
      <c r="K472" s="42"/>
      <c r="L472" s="42" t="s">
        <v>1862</v>
      </c>
      <c r="M472" s="92">
        <v>0.1</v>
      </c>
      <c r="N472" s="93">
        <v>12</v>
      </c>
      <c r="O472" s="93">
        <f t="shared" si="52"/>
        <v>16</v>
      </c>
      <c r="P472" s="93">
        <f t="shared" si="55"/>
        <v>0.46500000000000002</v>
      </c>
      <c r="Q472" s="93">
        <f t="shared" si="56"/>
        <v>5.58</v>
      </c>
      <c r="R472" s="93">
        <f t="shared" si="57"/>
        <v>7.44</v>
      </c>
      <c r="S472" s="93">
        <f t="shared" si="53"/>
        <v>13.02</v>
      </c>
      <c r="T472" s="93">
        <f t="shared" si="54"/>
        <v>42.78</v>
      </c>
    </row>
    <row r="473" spans="1:20" ht="15">
      <c r="A473" s="99" t="s">
        <v>93</v>
      </c>
      <c r="B473" s="99">
        <v>1418</v>
      </c>
      <c r="C473" s="83">
        <v>1</v>
      </c>
      <c r="D473" s="58" t="s">
        <v>549</v>
      </c>
      <c r="E473" s="58"/>
      <c r="F473" s="210"/>
      <c r="G473" s="114">
        <v>42244</v>
      </c>
      <c r="H473" s="210">
        <v>104583</v>
      </c>
      <c r="I473" s="115">
        <v>55.8</v>
      </c>
      <c r="J473" s="208" t="s">
        <v>536</v>
      </c>
      <c r="K473" s="42"/>
      <c r="L473" s="42" t="s">
        <v>1862</v>
      </c>
      <c r="M473" s="92">
        <v>0.1</v>
      </c>
      <c r="N473" s="93">
        <v>12</v>
      </c>
      <c r="O473" s="93">
        <f>4+12</f>
        <v>16</v>
      </c>
      <c r="P473" s="93">
        <f t="shared" si="55"/>
        <v>0.46500000000000002</v>
      </c>
      <c r="Q473" s="93">
        <f t="shared" si="56"/>
        <v>5.58</v>
      </c>
      <c r="R473" s="93">
        <f t="shared" si="57"/>
        <v>7.44</v>
      </c>
      <c r="S473" s="93">
        <f t="shared" si="53"/>
        <v>13.02</v>
      </c>
      <c r="T473" s="93">
        <f t="shared" si="54"/>
        <v>42.78</v>
      </c>
    </row>
    <row r="474" spans="1:20" ht="15">
      <c r="A474" s="99" t="s">
        <v>93</v>
      </c>
      <c r="B474" s="99">
        <v>1419</v>
      </c>
      <c r="C474" s="83">
        <v>1</v>
      </c>
      <c r="D474" s="58" t="s">
        <v>550</v>
      </c>
      <c r="E474" s="58" t="s">
        <v>551</v>
      </c>
      <c r="F474" s="210"/>
      <c r="G474" s="114">
        <v>42836</v>
      </c>
      <c r="H474" s="210"/>
      <c r="I474" s="115">
        <v>11899.99</v>
      </c>
      <c r="J474" s="208" t="s">
        <v>552</v>
      </c>
      <c r="K474" s="42"/>
      <c r="L474" s="42" t="s">
        <v>1862</v>
      </c>
      <c r="M474" s="92">
        <v>0.1</v>
      </c>
      <c r="N474" s="93">
        <v>8</v>
      </c>
      <c r="O474" s="93">
        <v>0</v>
      </c>
      <c r="P474" s="93">
        <f t="shared" si="55"/>
        <v>99.166583333333335</v>
      </c>
      <c r="Q474" s="93">
        <f t="shared" si="56"/>
        <v>793.33266666666668</v>
      </c>
      <c r="R474" s="93">
        <f t="shared" si="57"/>
        <v>0</v>
      </c>
      <c r="S474" s="93">
        <f t="shared" si="53"/>
        <v>793.33266666666668</v>
      </c>
      <c r="T474" s="93">
        <f t="shared" si="54"/>
        <v>11106.657333333333</v>
      </c>
    </row>
    <row r="475" spans="1:20" ht="15">
      <c r="A475" s="99" t="s">
        <v>93</v>
      </c>
      <c r="B475" s="99">
        <v>1420</v>
      </c>
      <c r="C475" s="83">
        <v>1</v>
      </c>
      <c r="D475" s="58" t="s">
        <v>553</v>
      </c>
      <c r="E475" s="58"/>
      <c r="F475" s="210"/>
      <c r="G475" s="114">
        <v>42836</v>
      </c>
      <c r="H475" s="210">
        <v>78656</v>
      </c>
      <c r="I475" s="115">
        <v>135</v>
      </c>
      <c r="J475" s="208" t="s">
        <v>554</v>
      </c>
      <c r="K475" s="42"/>
      <c r="L475" s="42" t="s">
        <v>1862</v>
      </c>
      <c r="M475" s="92">
        <v>0.1</v>
      </c>
      <c r="N475" s="93">
        <v>8</v>
      </c>
      <c r="O475" s="93">
        <v>0</v>
      </c>
      <c r="P475" s="93">
        <f t="shared" si="55"/>
        <v>1.125</v>
      </c>
      <c r="Q475" s="93">
        <f t="shared" si="56"/>
        <v>9</v>
      </c>
      <c r="R475" s="93">
        <f t="shared" si="57"/>
        <v>0</v>
      </c>
      <c r="S475" s="93">
        <f t="shared" si="53"/>
        <v>9</v>
      </c>
      <c r="T475" s="93">
        <f t="shared" si="54"/>
        <v>126</v>
      </c>
    </row>
    <row r="476" spans="1:20" ht="15">
      <c r="A476" s="99" t="s">
        <v>93</v>
      </c>
      <c r="B476" s="99">
        <v>1421</v>
      </c>
      <c r="C476" s="83">
        <v>1</v>
      </c>
      <c r="D476" s="58" t="s">
        <v>555</v>
      </c>
      <c r="E476" s="58"/>
      <c r="F476" s="210"/>
      <c r="G476" s="114">
        <v>42836</v>
      </c>
      <c r="H476" s="210">
        <v>78656</v>
      </c>
      <c r="I476" s="115">
        <v>48.99</v>
      </c>
      <c r="J476" s="208" t="s">
        <v>554</v>
      </c>
      <c r="K476" s="42"/>
      <c r="L476" s="42" t="s">
        <v>1862</v>
      </c>
      <c r="M476" s="92">
        <v>0.1</v>
      </c>
      <c r="N476" s="93">
        <v>8</v>
      </c>
      <c r="O476" s="93">
        <v>0</v>
      </c>
      <c r="P476" s="93">
        <f t="shared" si="55"/>
        <v>0.40825000000000006</v>
      </c>
      <c r="Q476" s="93">
        <f t="shared" si="56"/>
        <v>3.2660000000000005</v>
      </c>
      <c r="R476" s="93">
        <f t="shared" si="57"/>
        <v>0</v>
      </c>
      <c r="S476" s="93">
        <f t="shared" si="53"/>
        <v>3.2660000000000005</v>
      </c>
      <c r="T476" s="93">
        <f t="shared" si="54"/>
        <v>45.724000000000004</v>
      </c>
    </row>
    <row r="477" spans="1:20" ht="15">
      <c r="A477" s="99" t="s">
        <v>93</v>
      </c>
      <c r="B477" s="99">
        <v>1422</v>
      </c>
      <c r="C477" s="83">
        <v>1</v>
      </c>
      <c r="D477" s="58" t="s">
        <v>556</v>
      </c>
      <c r="E477" s="58"/>
      <c r="F477" s="210"/>
      <c r="G477" s="114" t="s">
        <v>557</v>
      </c>
      <c r="H477" s="210">
        <v>78656</v>
      </c>
      <c r="I477" s="115">
        <v>154.99</v>
      </c>
      <c r="J477" s="208" t="s">
        <v>554</v>
      </c>
      <c r="K477" s="42"/>
      <c r="L477" s="42" t="s">
        <v>1862</v>
      </c>
      <c r="M477" s="92">
        <v>0.1</v>
      </c>
      <c r="N477" s="93">
        <v>8</v>
      </c>
      <c r="O477" s="93">
        <v>0</v>
      </c>
      <c r="P477" s="93">
        <f t="shared" si="55"/>
        <v>1.2915833333333335</v>
      </c>
      <c r="Q477" s="93">
        <f t="shared" si="56"/>
        <v>10.332666666666668</v>
      </c>
      <c r="R477" s="93">
        <f t="shared" si="57"/>
        <v>0</v>
      </c>
      <c r="S477" s="93">
        <f t="shared" si="53"/>
        <v>10.332666666666668</v>
      </c>
      <c r="T477" s="93">
        <f t="shared" si="54"/>
        <v>144.65733333333333</v>
      </c>
    </row>
    <row r="478" spans="1:20" ht="15">
      <c r="A478" s="83" t="s">
        <v>93</v>
      </c>
      <c r="B478" s="216">
        <v>1423</v>
      </c>
      <c r="C478" s="216">
        <v>1</v>
      </c>
      <c r="D478" s="42" t="s">
        <v>558</v>
      </c>
      <c r="E478" s="58"/>
      <c r="F478" s="58"/>
      <c r="G478" s="106">
        <v>42836</v>
      </c>
      <c r="H478" s="216">
        <v>78656</v>
      </c>
      <c r="I478" s="64">
        <v>78.989999999999995</v>
      </c>
      <c r="J478" s="208" t="s">
        <v>554</v>
      </c>
      <c r="K478" s="42"/>
      <c r="L478" s="42" t="s">
        <v>1862</v>
      </c>
      <c r="M478" s="92">
        <v>0.1</v>
      </c>
      <c r="N478" s="93">
        <v>8</v>
      </c>
      <c r="O478" s="93">
        <v>0</v>
      </c>
      <c r="P478" s="93">
        <f t="shared" si="55"/>
        <v>0.65825</v>
      </c>
      <c r="Q478" s="93">
        <f t="shared" si="56"/>
        <v>5.266</v>
      </c>
      <c r="R478" s="93">
        <f t="shared" si="57"/>
        <v>0</v>
      </c>
      <c r="S478" s="93">
        <f t="shared" si="53"/>
        <v>5.266</v>
      </c>
      <c r="T478" s="93">
        <f t="shared" si="54"/>
        <v>73.72399999999999</v>
      </c>
    </row>
    <row r="479" spans="1:20" ht="15">
      <c r="A479" s="83" t="s">
        <v>93</v>
      </c>
      <c r="B479" s="216">
        <v>1424</v>
      </c>
      <c r="C479" s="216">
        <v>1</v>
      </c>
      <c r="D479" s="42" t="s">
        <v>559</v>
      </c>
      <c r="E479" s="58"/>
      <c r="F479" s="58"/>
      <c r="G479" s="106">
        <v>42836</v>
      </c>
      <c r="H479" s="216">
        <v>78656</v>
      </c>
      <c r="I479" s="64">
        <v>72.989999999999995</v>
      </c>
      <c r="J479" s="208" t="s">
        <v>554</v>
      </c>
      <c r="K479" s="58"/>
      <c r="L479" s="42" t="s">
        <v>1862</v>
      </c>
      <c r="M479" s="92">
        <v>0.1</v>
      </c>
      <c r="N479" s="93">
        <v>8</v>
      </c>
      <c r="O479" s="93">
        <v>0</v>
      </c>
      <c r="P479" s="93">
        <f t="shared" si="55"/>
        <v>0.60824999999999996</v>
      </c>
      <c r="Q479" s="93">
        <f t="shared" si="56"/>
        <v>4.8659999999999997</v>
      </c>
      <c r="R479" s="93">
        <f t="shared" si="57"/>
        <v>0</v>
      </c>
      <c r="S479" s="93">
        <f t="shared" si="53"/>
        <v>4.8659999999999997</v>
      </c>
      <c r="T479" s="93">
        <f t="shared" si="54"/>
        <v>68.123999999999995</v>
      </c>
    </row>
    <row r="480" spans="1:20" ht="15">
      <c r="A480" s="83" t="s">
        <v>93</v>
      </c>
      <c r="B480" s="216">
        <v>1425</v>
      </c>
      <c r="C480" s="216">
        <v>1</v>
      </c>
      <c r="D480" s="42" t="s">
        <v>560</v>
      </c>
      <c r="E480" s="58"/>
      <c r="F480" s="58"/>
      <c r="G480" s="106">
        <v>42836</v>
      </c>
      <c r="H480" s="216">
        <v>78656</v>
      </c>
      <c r="I480" s="64">
        <v>88.99</v>
      </c>
      <c r="J480" s="208" t="s">
        <v>554</v>
      </c>
      <c r="K480" s="58"/>
      <c r="L480" s="42" t="s">
        <v>1862</v>
      </c>
      <c r="M480" s="92">
        <v>0.1</v>
      </c>
      <c r="N480" s="93">
        <v>8</v>
      </c>
      <c r="O480" s="93">
        <v>0</v>
      </c>
      <c r="P480" s="93">
        <f t="shared" si="55"/>
        <v>0.74158333333333326</v>
      </c>
      <c r="Q480" s="93">
        <f t="shared" si="56"/>
        <v>5.9326666666666661</v>
      </c>
      <c r="R480" s="93">
        <f t="shared" si="57"/>
        <v>0</v>
      </c>
      <c r="S480" s="93">
        <f t="shared" si="53"/>
        <v>5.9326666666666661</v>
      </c>
      <c r="T480" s="93">
        <f t="shared" si="54"/>
        <v>83.057333333333332</v>
      </c>
    </row>
    <row r="481" spans="1:20" ht="15">
      <c r="A481" s="83" t="s">
        <v>93</v>
      </c>
      <c r="B481" s="216">
        <v>1426</v>
      </c>
      <c r="C481" s="216">
        <v>1</v>
      </c>
      <c r="D481" s="42" t="s">
        <v>561</v>
      </c>
      <c r="E481" s="58"/>
      <c r="F481" s="58"/>
      <c r="G481" s="106">
        <v>42836</v>
      </c>
      <c r="H481" s="216">
        <v>78656</v>
      </c>
      <c r="I481" s="64">
        <v>98.99</v>
      </c>
      <c r="J481" s="208" t="s">
        <v>554</v>
      </c>
      <c r="K481" s="58"/>
      <c r="L481" s="42" t="s">
        <v>1862</v>
      </c>
      <c r="M481" s="92">
        <v>0.1</v>
      </c>
      <c r="N481" s="93">
        <v>8</v>
      </c>
      <c r="O481" s="93">
        <v>0</v>
      </c>
      <c r="P481" s="93">
        <f t="shared" si="55"/>
        <v>0.82491666666666674</v>
      </c>
      <c r="Q481" s="93">
        <f t="shared" si="56"/>
        <v>6.5993333333333339</v>
      </c>
      <c r="R481" s="93">
        <f t="shared" si="57"/>
        <v>0</v>
      </c>
      <c r="S481" s="93">
        <f t="shared" si="53"/>
        <v>6.5993333333333339</v>
      </c>
      <c r="T481" s="93">
        <f t="shared" si="54"/>
        <v>92.390666666666661</v>
      </c>
    </row>
    <row r="482" spans="1:20" ht="15">
      <c r="A482" s="83" t="s">
        <v>93</v>
      </c>
      <c r="B482" s="216">
        <v>1427</v>
      </c>
      <c r="C482" s="216">
        <v>1</v>
      </c>
      <c r="D482" s="42" t="s">
        <v>562</v>
      </c>
      <c r="E482" s="58"/>
      <c r="F482" s="58"/>
      <c r="G482" s="106">
        <v>42836</v>
      </c>
      <c r="H482" s="216">
        <v>78656</v>
      </c>
      <c r="I482" s="64">
        <v>115</v>
      </c>
      <c r="J482" s="208" t="s">
        <v>554</v>
      </c>
      <c r="K482" s="58"/>
      <c r="L482" s="42" t="s">
        <v>1862</v>
      </c>
      <c r="M482" s="92">
        <v>0.1</v>
      </c>
      <c r="N482" s="93">
        <v>8</v>
      </c>
      <c r="O482" s="93">
        <v>0</v>
      </c>
      <c r="P482" s="93">
        <f t="shared" si="55"/>
        <v>0.95833333333333337</v>
      </c>
      <c r="Q482" s="93">
        <f t="shared" si="56"/>
        <v>7.666666666666667</v>
      </c>
      <c r="R482" s="93">
        <f t="shared" si="57"/>
        <v>0</v>
      </c>
      <c r="S482" s="93">
        <f t="shared" si="53"/>
        <v>7.666666666666667</v>
      </c>
      <c r="T482" s="93">
        <f t="shared" si="54"/>
        <v>107.33333333333333</v>
      </c>
    </row>
    <row r="483" spans="1:20" ht="15">
      <c r="A483" s="83" t="s">
        <v>93</v>
      </c>
      <c r="B483" s="216">
        <v>1428</v>
      </c>
      <c r="C483" s="216">
        <v>1</v>
      </c>
      <c r="D483" s="42" t="s">
        <v>563</v>
      </c>
      <c r="E483" s="58"/>
      <c r="F483" s="58"/>
      <c r="G483" s="106">
        <v>42836</v>
      </c>
      <c r="H483" s="216">
        <v>78656</v>
      </c>
      <c r="I483" s="64">
        <v>145</v>
      </c>
      <c r="J483" s="208" t="s">
        <v>554</v>
      </c>
      <c r="K483" s="58"/>
      <c r="L483" s="42" t="s">
        <v>1862</v>
      </c>
      <c r="M483" s="92">
        <v>0.1</v>
      </c>
      <c r="N483" s="93">
        <v>8</v>
      </c>
      <c r="O483" s="93">
        <v>0</v>
      </c>
      <c r="P483" s="93">
        <f t="shared" si="55"/>
        <v>1.2083333333333333</v>
      </c>
      <c r="Q483" s="93">
        <f t="shared" si="56"/>
        <v>9.6666666666666661</v>
      </c>
      <c r="R483" s="93">
        <f t="shared" si="57"/>
        <v>0</v>
      </c>
      <c r="S483" s="93">
        <f t="shared" si="53"/>
        <v>9.6666666666666661</v>
      </c>
      <c r="T483" s="93">
        <f t="shared" si="54"/>
        <v>135.33333333333334</v>
      </c>
    </row>
    <row r="484" spans="1:20" ht="15">
      <c r="A484" s="83" t="s">
        <v>93</v>
      </c>
      <c r="B484" s="216">
        <v>1429</v>
      </c>
      <c r="C484" s="216">
        <v>1</v>
      </c>
      <c r="D484" s="42" t="s">
        <v>564</v>
      </c>
      <c r="E484" s="58"/>
      <c r="F484" s="58"/>
      <c r="G484" s="106">
        <v>42836</v>
      </c>
      <c r="H484" s="216">
        <v>78656</v>
      </c>
      <c r="I484" s="64">
        <v>194.99</v>
      </c>
      <c r="J484" s="208" t="s">
        <v>554</v>
      </c>
      <c r="K484" s="58"/>
      <c r="L484" s="42" t="s">
        <v>1862</v>
      </c>
      <c r="M484" s="92">
        <v>0.1</v>
      </c>
      <c r="N484" s="93">
        <v>8</v>
      </c>
      <c r="O484" s="93">
        <v>0</v>
      </c>
      <c r="P484" s="93">
        <f t="shared" si="55"/>
        <v>1.6249166666666668</v>
      </c>
      <c r="Q484" s="93">
        <f t="shared" si="56"/>
        <v>12.999333333333334</v>
      </c>
      <c r="R484" s="93">
        <f t="shared" si="57"/>
        <v>0</v>
      </c>
      <c r="S484" s="93">
        <f t="shared" si="53"/>
        <v>12.999333333333334</v>
      </c>
      <c r="T484" s="93">
        <f t="shared" si="54"/>
        <v>181.99066666666667</v>
      </c>
    </row>
    <row r="485" spans="1:20" ht="15">
      <c r="A485" s="83" t="s">
        <v>93</v>
      </c>
      <c r="B485" s="216">
        <v>1430</v>
      </c>
      <c r="C485" s="216">
        <v>1</v>
      </c>
      <c r="D485" s="42" t="s">
        <v>565</v>
      </c>
      <c r="E485" s="58"/>
      <c r="F485" s="58"/>
      <c r="G485" s="106">
        <v>42836</v>
      </c>
      <c r="H485" s="216">
        <v>78656</v>
      </c>
      <c r="I485" s="64">
        <v>194.99</v>
      </c>
      <c r="J485" s="208" t="s">
        <v>554</v>
      </c>
      <c r="K485" s="58"/>
      <c r="L485" s="42" t="s">
        <v>1862</v>
      </c>
      <c r="M485" s="92">
        <v>0.1</v>
      </c>
      <c r="N485" s="93">
        <v>8</v>
      </c>
      <c r="O485" s="93">
        <v>0</v>
      </c>
      <c r="P485" s="93">
        <f t="shared" si="55"/>
        <v>1.6249166666666668</v>
      </c>
      <c r="Q485" s="93">
        <f t="shared" si="56"/>
        <v>12.999333333333334</v>
      </c>
      <c r="R485" s="93">
        <f t="shared" si="57"/>
        <v>0</v>
      </c>
      <c r="S485" s="93">
        <f t="shared" si="53"/>
        <v>12.999333333333334</v>
      </c>
      <c r="T485" s="93">
        <f t="shared" si="54"/>
        <v>181.99066666666667</v>
      </c>
    </row>
    <row r="486" spans="1:20" ht="15">
      <c r="A486" s="83" t="s">
        <v>93</v>
      </c>
      <c r="B486" s="216">
        <v>1431</v>
      </c>
      <c r="C486" s="216">
        <v>1</v>
      </c>
      <c r="D486" s="42" t="s">
        <v>566</v>
      </c>
      <c r="E486" s="58"/>
      <c r="F486" s="58"/>
      <c r="G486" s="106">
        <v>42836</v>
      </c>
      <c r="H486" s="216">
        <v>78656</v>
      </c>
      <c r="I486" s="64">
        <v>95</v>
      </c>
      <c r="J486" s="208" t="s">
        <v>554</v>
      </c>
      <c r="K486" s="58"/>
      <c r="L486" s="42" t="s">
        <v>1862</v>
      </c>
      <c r="M486" s="92">
        <v>0.1</v>
      </c>
      <c r="N486" s="93">
        <v>8</v>
      </c>
      <c r="O486" s="93">
        <v>0</v>
      </c>
      <c r="P486" s="93">
        <f t="shared" si="55"/>
        <v>0.79166666666666663</v>
      </c>
      <c r="Q486" s="93">
        <f t="shared" si="56"/>
        <v>6.333333333333333</v>
      </c>
      <c r="R486" s="93">
        <f t="shared" si="57"/>
        <v>0</v>
      </c>
      <c r="S486" s="93">
        <f t="shared" si="53"/>
        <v>6.333333333333333</v>
      </c>
      <c r="T486" s="93">
        <f t="shared" si="54"/>
        <v>88.666666666666671</v>
      </c>
    </row>
    <row r="487" spans="1:20" ht="15">
      <c r="A487" s="83" t="s">
        <v>93</v>
      </c>
      <c r="B487" s="216">
        <v>1432</v>
      </c>
      <c r="C487" s="216">
        <v>1</v>
      </c>
      <c r="D487" s="42" t="s">
        <v>567</v>
      </c>
      <c r="E487" s="58"/>
      <c r="F487" s="58"/>
      <c r="G487" s="106">
        <v>42836</v>
      </c>
      <c r="H487" s="216">
        <v>78656</v>
      </c>
      <c r="I487" s="64">
        <v>75</v>
      </c>
      <c r="J487" s="208" t="s">
        <v>554</v>
      </c>
      <c r="K487" s="58"/>
      <c r="L487" s="42" t="s">
        <v>1862</v>
      </c>
      <c r="M487" s="92">
        <v>0.1</v>
      </c>
      <c r="N487" s="93">
        <v>8</v>
      </c>
      <c r="O487" s="93">
        <v>0</v>
      </c>
      <c r="P487" s="93">
        <f t="shared" si="55"/>
        <v>0.625</v>
      </c>
      <c r="Q487" s="93">
        <f t="shared" si="56"/>
        <v>5</v>
      </c>
      <c r="R487" s="93">
        <f t="shared" si="57"/>
        <v>0</v>
      </c>
      <c r="S487" s="93">
        <f t="shared" si="53"/>
        <v>5</v>
      </c>
      <c r="T487" s="93">
        <f t="shared" si="54"/>
        <v>70</v>
      </c>
    </row>
    <row r="488" spans="1:20" ht="15">
      <c r="A488" s="83" t="s">
        <v>93</v>
      </c>
      <c r="B488" s="216">
        <v>1433</v>
      </c>
      <c r="C488" s="216">
        <v>1</v>
      </c>
      <c r="D488" s="42" t="s">
        <v>568</v>
      </c>
      <c r="E488" s="58"/>
      <c r="F488" s="58"/>
      <c r="G488" s="106">
        <v>42836</v>
      </c>
      <c r="H488" s="216">
        <v>78656</v>
      </c>
      <c r="I488" s="64">
        <v>139</v>
      </c>
      <c r="J488" s="208" t="s">
        <v>554</v>
      </c>
      <c r="K488" s="58"/>
      <c r="L488" s="42" t="s">
        <v>1862</v>
      </c>
      <c r="M488" s="92">
        <v>0.1</v>
      </c>
      <c r="N488" s="93">
        <v>8</v>
      </c>
      <c r="O488" s="93">
        <v>0</v>
      </c>
      <c r="P488" s="93">
        <f t="shared" si="55"/>
        <v>1.1583333333333334</v>
      </c>
      <c r="Q488" s="93">
        <f t="shared" si="56"/>
        <v>9.2666666666666675</v>
      </c>
      <c r="R488" s="93">
        <f t="shared" si="57"/>
        <v>0</v>
      </c>
      <c r="S488" s="93">
        <f t="shared" si="53"/>
        <v>9.2666666666666675</v>
      </c>
      <c r="T488" s="93">
        <f t="shared" si="54"/>
        <v>129.73333333333332</v>
      </c>
    </row>
    <row r="489" spans="1:20" ht="15">
      <c r="A489" s="83" t="s">
        <v>93</v>
      </c>
      <c r="B489" s="216">
        <v>1434</v>
      </c>
      <c r="C489" s="216">
        <v>1</v>
      </c>
      <c r="D489" s="42" t="s">
        <v>256</v>
      </c>
      <c r="E489" s="58"/>
      <c r="F489" s="58"/>
      <c r="G489" s="106">
        <v>42836</v>
      </c>
      <c r="H489" s="216">
        <v>78656</v>
      </c>
      <c r="I489" s="64">
        <v>120</v>
      </c>
      <c r="J489" s="208" t="s">
        <v>554</v>
      </c>
      <c r="K489" s="58"/>
      <c r="L489" s="42" t="s">
        <v>1862</v>
      </c>
      <c r="M489" s="92">
        <v>0.1</v>
      </c>
      <c r="N489" s="93">
        <v>8</v>
      </c>
      <c r="O489" s="93">
        <v>0</v>
      </c>
      <c r="P489" s="93">
        <f t="shared" si="55"/>
        <v>1</v>
      </c>
      <c r="Q489" s="93">
        <f t="shared" si="56"/>
        <v>8</v>
      </c>
      <c r="R489" s="93">
        <f t="shared" si="57"/>
        <v>0</v>
      </c>
      <c r="S489" s="93">
        <f t="shared" si="53"/>
        <v>8</v>
      </c>
      <c r="T489" s="93">
        <f t="shared" si="54"/>
        <v>112</v>
      </c>
    </row>
    <row r="490" spans="1:20" ht="15">
      <c r="A490" s="83" t="s">
        <v>93</v>
      </c>
      <c r="B490" s="216">
        <v>1435</v>
      </c>
      <c r="C490" s="216">
        <v>1</v>
      </c>
      <c r="D490" s="42" t="s">
        <v>569</v>
      </c>
      <c r="E490" s="58"/>
      <c r="F490" s="58"/>
      <c r="G490" s="106">
        <v>42836</v>
      </c>
      <c r="H490" s="216">
        <v>78656</v>
      </c>
      <c r="I490" s="64">
        <v>125</v>
      </c>
      <c r="J490" s="208" t="s">
        <v>554</v>
      </c>
      <c r="K490" s="58"/>
      <c r="L490" s="42" t="s">
        <v>1862</v>
      </c>
      <c r="M490" s="92">
        <v>0.1</v>
      </c>
      <c r="N490" s="93">
        <v>8</v>
      </c>
      <c r="O490" s="93">
        <v>0</v>
      </c>
      <c r="P490" s="93">
        <f t="shared" si="55"/>
        <v>1.0416666666666667</v>
      </c>
      <c r="Q490" s="93">
        <f t="shared" si="56"/>
        <v>8.3333333333333339</v>
      </c>
      <c r="R490" s="93">
        <f t="shared" si="57"/>
        <v>0</v>
      </c>
      <c r="S490" s="93">
        <f t="shared" si="53"/>
        <v>8.3333333333333339</v>
      </c>
      <c r="T490" s="93">
        <f t="shared" si="54"/>
        <v>116.66666666666667</v>
      </c>
    </row>
    <row r="491" spans="1:20" ht="15">
      <c r="A491" s="83" t="s">
        <v>93</v>
      </c>
      <c r="B491" s="216">
        <v>1436</v>
      </c>
      <c r="C491" s="216">
        <v>1</v>
      </c>
      <c r="D491" s="42" t="s">
        <v>570</v>
      </c>
      <c r="E491" s="58"/>
      <c r="F491" s="58"/>
      <c r="G491" s="106">
        <v>42836</v>
      </c>
      <c r="H491" s="216"/>
      <c r="I491" s="64"/>
      <c r="J491" s="208" t="s">
        <v>554</v>
      </c>
      <c r="K491" s="58"/>
      <c r="L491" s="42"/>
      <c r="M491" s="92">
        <v>0.1</v>
      </c>
      <c r="N491" s="93">
        <v>12</v>
      </c>
      <c r="O491" s="93"/>
      <c r="P491" s="93">
        <f t="shared" si="55"/>
        <v>0</v>
      </c>
      <c r="Q491" s="93">
        <f t="shared" si="56"/>
        <v>0</v>
      </c>
      <c r="R491" s="93">
        <f t="shared" si="57"/>
        <v>0</v>
      </c>
      <c r="S491" s="93">
        <f t="shared" si="53"/>
        <v>0</v>
      </c>
      <c r="T491" s="93">
        <f t="shared" si="54"/>
        <v>0</v>
      </c>
    </row>
    <row r="492" spans="1:20" ht="15">
      <c r="A492" s="83" t="s">
        <v>93</v>
      </c>
      <c r="B492" s="216">
        <v>1437</v>
      </c>
      <c r="C492" s="216">
        <v>1</v>
      </c>
      <c r="D492" s="42" t="s">
        <v>571</v>
      </c>
      <c r="E492" s="58"/>
      <c r="F492" s="58"/>
      <c r="G492" s="106">
        <v>42836</v>
      </c>
      <c r="H492" s="216"/>
      <c r="I492" s="64"/>
      <c r="J492" s="208" t="s">
        <v>554</v>
      </c>
      <c r="K492" s="58"/>
      <c r="L492" s="42"/>
      <c r="M492" s="92">
        <v>0.1</v>
      </c>
      <c r="N492" s="93">
        <v>12</v>
      </c>
      <c r="O492" s="93"/>
      <c r="P492" s="93">
        <f t="shared" si="55"/>
        <v>0</v>
      </c>
      <c r="Q492" s="93">
        <f t="shared" si="56"/>
        <v>0</v>
      </c>
      <c r="R492" s="93">
        <f t="shared" si="57"/>
        <v>0</v>
      </c>
      <c r="S492" s="93">
        <f t="shared" si="53"/>
        <v>0</v>
      </c>
      <c r="T492" s="93">
        <f t="shared" si="54"/>
        <v>0</v>
      </c>
    </row>
    <row r="493" spans="1:20" ht="15">
      <c r="A493" s="83" t="s">
        <v>93</v>
      </c>
      <c r="B493" s="216">
        <v>1438</v>
      </c>
      <c r="C493" s="216">
        <v>1</v>
      </c>
      <c r="D493" s="42" t="s">
        <v>572</v>
      </c>
      <c r="E493" s="58"/>
      <c r="F493" s="58"/>
      <c r="G493" s="106">
        <v>42836</v>
      </c>
      <c r="H493" s="216"/>
      <c r="I493" s="64"/>
      <c r="J493" s="208" t="s">
        <v>554</v>
      </c>
      <c r="K493" s="58"/>
      <c r="L493" s="42"/>
      <c r="M493" s="92">
        <v>0.1</v>
      </c>
      <c r="N493" s="93">
        <v>12</v>
      </c>
      <c r="O493" s="93"/>
      <c r="P493" s="93">
        <f t="shared" si="55"/>
        <v>0</v>
      </c>
      <c r="Q493" s="93">
        <f t="shared" si="56"/>
        <v>0</v>
      </c>
      <c r="R493" s="93">
        <f t="shared" si="57"/>
        <v>0</v>
      </c>
      <c r="S493" s="93">
        <f t="shared" si="53"/>
        <v>0</v>
      </c>
      <c r="T493" s="93">
        <f t="shared" si="54"/>
        <v>0</v>
      </c>
    </row>
    <row r="494" spans="1:20" ht="15">
      <c r="A494" s="83" t="s">
        <v>93</v>
      </c>
      <c r="B494" s="216">
        <v>1439</v>
      </c>
      <c r="C494" s="216">
        <v>1</v>
      </c>
      <c r="D494" s="42" t="s">
        <v>573</v>
      </c>
      <c r="E494" s="58"/>
      <c r="F494" s="58"/>
      <c r="G494" s="106">
        <v>42682</v>
      </c>
      <c r="H494" s="216">
        <v>3253</v>
      </c>
      <c r="I494" s="64">
        <v>5088</v>
      </c>
      <c r="J494" s="208" t="s">
        <v>574</v>
      </c>
      <c r="K494" s="58"/>
      <c r="L494" s="42" t="s">
        <v>1862</v>
      </c>
      <c r="M494" s="92">
        <v>0.1</v>
      </c>
      <c r="N494" s="93">
        <v>12</v>
      </c>
      <c r="O494" s="93">
        <v>1</v>
      </c>
      <c r="P494" s="93">
        <f t="shared" si="55"/>
        <v>42.4</v>
      </c>
      <c r="Q494" s="93">
        <f t="shared" si="56"/>
        <v>508.79999999999995</v>
      </c>
      <c r="R494" s="93">
        <f t="shared" si="57"/>
        <v>42.4</v>
      </c>
      <c r="S494" s="93">
        <f t="shared" si="53"/>
        <v>551.19999999999993</v>
      </c>
      <c r="T494" s="93">
        <f t="shared" si="54"/>
        <v>4536.8</v>
      </c>
    </row>
    <row r="495" spans="1:20" ht="15">
      <c r="A495" s="83" t="s">
        <v>93</v>
      </c>
      <c r="B495" s="216">
        <v>1440</v>
      </c>
      <c r="C495" s="216">
        <v>1</v>
      </c>
      <c r="D495" s="42" t="s">
        <v>575</v>
      </c>
      <c r="E495" s="59">
        <v>36810</v>
      </c>
      <c r="F495" s="58"/>
      <c r="G495" s="106">
        <v>42684</v>
      </c>
      <c r="H495" s="216">
        <v>1359862482</v>
      </c>
      <c r="I495" s="64">
        <v>12325</v>
      </c>
      <c r="J495" s="208" t="s">
        <v>552</v>
      </c>
      <c r="K495" s="58"/>
      <c r="L495" s="42" t="s">
        <v>1862</v>
      </c>
      <c r="M495" s="92">
        <v>0.1</v>
      </c>
      <c r="N495" s="93">
        <v>12</v>
      </c>
      <c r="O495" s="93">
        <v>1</v>
      </c>
      <c r="P495" s="93">
        <f t="shared" si="55"/>
        <v>102.70833333333333</v>
      </c>
      <c r="Q495" s="93">
        <f t="shared" si="56"/>
        <v>1232.5</v>
      </c>
      <c r="R495" s="93">
        <f t="shared" si="57"/>
        <v>102.70833333333333</v>
      </c>
      <c r="S495" s="93">
        <f t="shared" si="53"/>
        <v>1335.2083333333333</v>
      </c>
      <c r="T495" s="93">
        <f t="shared" si="54"/>
        <v>10989.791666666666</v>
      </c>
    </row>
    <row r="496" spans="1:20" ht="15">
      <c r="A496" s="83" t="s">
        <v>93</v>
      </c>
      <c r="B496" s="216">
        <v>1441</v>
      </c>
      <c r="C496" s="216">
        <v>1</v>
      </c>
      <c r="D496" s="42" t="s">
        <v>576</v>
      </c>
      <c r="E496" s="58"/>
      <c r="F496" s="58"/>
      <c r="G496" s="106">
        <v>42684</v>
      </c>
      <c r="H496" s="216">
        <v>1359862486</v>
      </c>
      <c r="I496" s="64">
        <v>14025</v>
      </c>
      <c r="J496" s="208" t="s">
        <v>552</v>
      </c>
      <c r="K496" s="58"/>
      <c r="L496" s="42" t="s">
        <v>1862</v>
      </c>
      <c r="M496" s="92">
        <v>0.1</v>
      </c>
      <c r="N496" s="93">
        <v>12</v>
      </c>
      <c r="O496" s="93">
        <v>1</v>
      </c>
      <c r="P496" s="93">
        <f t="shared" si="55"/>
        <v>116.875</v>
      </c>
      <c r="Q496" s="93">
        <f t="shared" si="56"/>
        <v>1402.5</v>
      </c>
      <c r="R496" s="93">
        <f t="shared" si="57"/>
        <v>116.875</v>
      </c>
      <c r="S496" s="93">
        <f t="shared" si="53"/>
        <v>1519.375</v>
      </c>
      <c r="T496" s="93">
        <f t="shared" si="54"/>
        <v>12505.625</v>
      </c>
    </row>
    <row r="497" spans="1:20" ht="15">
      <c r="A497" s="83" t="s">
        <v>93</v>
      </c>
      <c r="B497" s="216">
        <v>1442</v>
      </c>
      <c r="C497" s="216">
        <v>1</v>
      </c>
      <c r="D497" s="42" t="s">
        <v>578</v>
      </c>
      <c r="E497" s="58"/>
      <c r="F497" s="58"/>
      <c r="G497" s="106">
        <v>42684</v>
      </c>
      <c r="H497" s="216">
        <v>1359862486</v>
      </c>
      <c r="I497" s="64">
        <v>14025</v>
      </c>
      <c r="J497" s="208" t="s">
        <v>552</v>
      </c>
      <c r="K497" s="58"/>
      <c r="L497" s="42" t="s">
        <v>1862</v>
      </c>
      <c r="M497" s="92">
        <v>0.1</v>
      </c>
      <c r="N497" s="93">
        <v>12</v>
      </c>
      <c r="O497" s="93">
        <v>1</v>
      </c>
      <c r="P497" s="93">
        <f t="shared" si="55"/>
        <v>116.875</v>
      </c>
      <c r="Q497" s="93">
        <f t="shared" si="56"/>
        <v>1402.5</v>
      </c>
      <c r="R497" s="93">
        <f t="shared" si="57"/>
        <v>116.875</v>
      </c>
      <c r="S497" s="93">
        <f t="shared" si="53"/>
        <v>1519.375</v>
      </c>
      <c r="T497" s="93">
        <f t="shared" si="54"/>
        <v>12505.625</v>
      </c>
    </row>
    <row r="498" spans="1:20" ht="15">
      <c r="A498" s="83" t="s">
        <v>93</v>
      </c>
      <c r="B498" s="216">
        <v>1443</v>
      </c>
      <c r="C498" s="216">
        <v>1</v>
      </c>
      <c r="D498" s="42" t="s">
        <v>577</v>
      </c>
      <c r="E498" s="58"/>
      <c r="F498" s="58"/>
      <c r="G498" s="106">
        <v>42684</v>
      </c>
      <c r="H498" s="216">
        <v>1359862486</v>
      </c>
      <c r="I498" s="64">
        <v>14025</v>
      </c>
      <c r="J498" s="208" t="s">
        <v>552</v>
      </c>
      <c r="K498" s="58"/>
      <c r="L498" s="42" t="s">
        <v>1862</v>
      </c>
      <c r="M498" s="92">
        <v>0.1</v>
      </c>
      <c r="N498" s="93">
        <v>12</v>
      </c>
      <c r="O498" s="93">
        <v>1</v>
      </c>
      <c r="P498" s="93">
        <f t="shared" si="55"/>
        <v>116.875</v>
      </c>
      <c r="Q498" s="93">
        <f t="shared" si="56"/>
        <v>1402.5</v>
      </c>
      <c r="R498" s="93">
        <f t="shared" si="57"/>
        <v>116.875</v>
      </c>
      <c r="S498" s="93">
        <f t="shared" si="53"/>
        <v>1519.375</v>
      </c>
      <c r="T498" s="93">
        <f t="shared" si="54"/>
        <v>12505.625</v>
      </c>
    </row>
    <row r="499" spans="1:20" ht="15">
      <c r="A499" s="83" t="s">
        <v>93</v>
      </c>
      <c r="B499" s="216">
        <v>1444</v>
      </c>
      <c r="C499" s="216">
        <v>1</v>
      </c>
      <c r="D499" s="42" t="s">
        <v>579</v>
      </c>
      <c r="E499" s="58"/>
      <c r="F499" s="58"/>
      <c r="G499" s="106">
        <v>42684</v>
      </c>
      <c r="H499" s="216">
        <v>1359862486</v>
      </c>
      <c r="I499" s="64">
        <v>14025</v>
      </c>
      <c r="J499" s="208" t="s">
        <v>552</v>
      </c>
      <c r="K499" s="58"/>
      <c r="L499" s="42" t="s">
        <v>1862</v>
      </c>
      <c r="M499" s="92">
        <v>0.1</v>
      </c>
      <c r="N499" s="93">
        <v>12</v>
      </c>
      <c r="O499" s="93">
        <v>1</v>
      </c>
      <c r="P499" s="93">
        <f t="shared" si="55"/>
        <v>116.875</v>
      </c>
      <c r="Q499" s="93">
        <f t="shared" si="56"/>
        <v>1402.5</v>
      </c>
      <c r="R499" s="93">
        <f t="shared" si="57"/>
        <v>116.875</v>
      </c>
      <c r="S499" s="93">
        <f t="shared" si="53"/>
        <v>1519.375</v>
      </c>
      <c r="T499" s="93">
        <f t="shared" si="54"/>
        <v>12505.625</v>
      </c>
    </row>
    <row r="500" spans="1:20" ht="15">
      <c r="A500" s="83" t="s">
        <v>93</v>
      </c>
      <c r="B500" s="216">
        <v>1445</v>
      </c>
      <c r="C500" s="216">
        <v>1</v>
      </c>
      <c r="D500" s="42" t="s">
        <v>580</v>
      </c>
      <c r="E500" s="58"/>
      <c r="F500" s="58">
        <v>1011</v>
      </c>
      <c r="G500" s="106">
        <v>42656</v>
      </c>
      <c r="H500" s="216">
        <v>127098</v>
      </c>
      <c r="I500" s="64">
        <v>156.99</v>
      </c>
      <c r="J500" s="208" t="s">
        <v>536</v>
      </c>
      <c r="K500" s="58"/>
      <c r="L500" s="42" t="s">
        <v>1862</v>
      </c>
      <c r="M500" s="92">
        <v>0.1</v>
      </c>
      <c r="N500" s="93">
        <v>12</v>
      </c>
      <c r="O500" s="93">
        <v>2</v>
      </c>
      <c r="P500" s="93">
        <f t="shared" si="55"/>
        <v>1.3082500000000001</v>
      </c>
      <c r="Q500" s="93">
        <f t="shared" si="56"/>
        <v>15.699000000000002</v>
      </c>
      <c r="R500" s="93">
        <f t="shared" si="57"/>
        <v>2.6165000000000003</v>
      </c>
      <c r="S500" s="93">
        <f t="shared" si="53"/>
        <v>18.3155</v>
      </c>
      <c r="T500" s="93">
        <f t="shared" si="54"/>
        <v>138.67450000000002</v>
      </c>
    </row>
    <row r="501" spans="1:20" ht="15">
      <c r="A501" s="83" t="s">
        <v>93</v>
      </c>
      <c r="B501" s="216">
        <v>1446</v>
      </c>
      <c r="C501" s="216">
        <v>1</v>
      </c>
      <c r="D501" s="42" t="s">
        <v>580</v>
      </c>
      <c r="E501" s="58"/>
      <c r="F501" s="58">
        <v>1011</v>
      </c>
      <c r="G501" s="106">
        <v>42656</v>
      </c>
      <c r="H501" s="216">
        <v>127098</v>
      </c>
      <c r="I501" s="64">
        <v>156.99</v>
      </c>
      <c r="J501" s="208" t="s">
        <v>536</v>
      </c>
      <c r="K501" s="58"/>
      <c r="L501" s="42" t="s">
        <v>1862</v>
      </c>
      <c r="M501" s="92">
        <v>0.1</v>
      </c>
      <c r="N501" s="93">
        <v>12</v>
      </c>
      <c r="O501" s="93">
        <v>2</v>
      </c>
      <c r="P501" s="93">
        <f t="shared" si="55"/>
        <v>1.3082500000000001</v>
      </c>
      <c r="Q501" s="93">
        <f t="shared" si="56"/>
        <v>15.699000000000002</v>
      </c>
      <c r="R501" s="93">
        <f t="shared" si="57"/>
        <v>2.6165000000000003</v>
      </c>
      <c r="S501" s="93">
        <f t="shared" si="53"/>
        <v>18.3155</v>
      </c>
      <c r="T501" s="93">
        <f t="shared" si="54"/>
        <v>138.67450000000002</v>
      </c>
    </row>
    <row r="502" spans="1:20" ht="15">
      <c r="A502" s="83" t="s">
        <v>93</v>
      </c>
      <c r="B502" s="216">
        <v>1447</v>
      </c>
      <c r="C502" s="216">
        <v>1</v>
      </c>
      <c r="D502" s="42" t="s">
        <v>580</v>
      </c>
      <c r="E502" s="58"/>
      <c r="F502" s="58">
        <v>1011</v>
      </c>
      <c r="G502" s="106">
        <v>42656</v>
      </c>
      <c r="H502" s="216">
        <v>127098</v>
      </c>
      <c r="I502" s="64">
        <v>156.99</v>
      </c>
      <c r="J502" s="208" t="s">
        <v>536</v>
      </c>
      <c r="K502" s="58"/>
      <c r="L502" s="42" t="s">
        <v>1862</v>
      </c>
      <c r="M502" s="92">
        <v>0.1</v>
      </c>
      <c r="N502" s="93">
        <v>12</v>
      </c>
      <c r="O502" s="93">
        <v>2</v>
      </c>
      <c r="P502" s="93">
        <f t="shared" si="55"/>
        <v>1.3082500000000001</v>
      </c>
      <c r="Q502" s="93">
        <f t="shared" si="56"/>
        <v>15.699000000000002</v>
      </c>
      <c r="R502" s="93">
        <f t="shared" si="57"/>
        <v>2.6165000000000003</v>
      </c>
      <c r="S502" s="93">
        <f t="shared" si="53"/>
        <v>18.3155</v>
      </c>
      <c r="T502" s="93">
        <f t="shared" si="54"/>
        <v>138.67450000000002</v>
      </c>
    </row>
    <row r="503" spans="1:20" ht="15">
      <c r="A503" s="83" t="s">
        <v>93</v>
      </c>
      <c r="B503" s="216">
        <v>1448</v>
      </c>
      <c r="C503" s="216">
        <v>1</v>
      </c>
      <c r="D503" s="42" t="s">
        <v>581</v>
      </c>
      <c r="E503" s="58"/>
      <c r="F503" s="58">
        <v>1011</v>
      </c>
      <c r="G503" s="106">
        <v>42656</v>
      </c>
      <c r="H503" s="216">
        <v>127098</v>
      </c>
      <c r="I503" s="64">
        <v>390</v>
      </c>
      <c r="J503" s="208" t="s">
        <v>536</v>
      </c>
      <c r="K503" s="58"/>
      <c r="L503" s="42" t="s">
        <v>1862</v>
      </c>
      <c r="M503" s="92">
        <v>0.1</v>
      </c>
      <c r="N503" s="93">
        <v>12</v>
      </c>
      <c r="O503" s="93">
        <v>2</v>
      </c>
      <c r="P503" s="93">
        <f t="shared" si="55"/>
        <v>3.25</v>
      </c>
      <c r="Q503" s="93">
        <f t="shared" si="56"/>
        <v>39</v>
      </c>
      <c r="R503" s="93">
        <f t="shared" si="57"/>
        <v>6.5</v>
      </c>
      <c r="S503" s="93">
        <f t="shared" si="53"/>
        <v>45.5</v>
      </c>
      <c r="T503" s="93">
        <f t="shared" si="54"/>
        <v>344.5</v>
      </c>
    </row>
    <row r="504" spans="1:20" ht="15">
      <c r="A504" s="83" t="s">
        <v>93</v>
      </c>
      <c r="B504" s="216">
        <v>1449</v>
      </c>
      <c r="C504" s="216">
        <v>1</v>
      </c>
      <c r="D504" s="42" t="s">
        <v>581</v>
      </c>
      <c r="E504" s="58"/>
      <c r="F504" s="58">
        <v>1011</v>
      </c>
      <c r="G504" s="106">
        <v>42656</v>
      </c>
      <c r="H504" s="216">
        <v>127098</v>
      </c>
      <c r="I504" s="64">
        <v>390</v>
      </c>
      <c r="J504" s="208" t="s">
        <v>536</v>
      </c>
      <c r="K504" s="58"/>
      <c r="L504" s="42" t="s">
        <v>1862</v>
      </c>
      <c r="M504" s="92">
        <v>0.1</v>
      </c>
      <c r="N504" s="93">
        <v>12</v>
      </c>
      <c r="O504" s="93">
        <v>2</v>
      </c>
      <c r="P504" s="93">
        <f t="shared" si="55"/>
        <v>3.25</v>
      </c>
      <c r="Q504" s="93">
        <f t="shared" si="56"/>
        <v>39</v>
      </c>
      <c r="R504" s="93">
        <f t="shared" si="57"/>
        <v>6.5</v>
      </c>
      <c r="S504" s="93">
        <f t="shared" si="53"/>
        <v>45.5</v>
      </c>
      <c r="T504" s="93">
        <f t="shared" si="54"/>
        <v>344.5</v>
      </c>
    </row>
    <row r="505" spans="1:20" ht="15">
      <c r="A505" s="83" t="s">
        <v>93</v>
      </c>
      <c r="B505" s="216">
        <v>1450</v>
      </c>
      <c r="C505" s="216">
        <v>1</v>
      </c>
      <c r="D505" s="42" t="s">
        <v>581</v>
      </c>
      <c r="E505" s="58"/>
      <c r="F505" s="58">
        <v>1011</v>
      </c>
      <c r="G505" s="106">
        <v>42656</v>
      </c>
      <c r="H505" s="216">
        <v>127098</v>
      </c>
      <c r="I505" s="64">
        <v>390</v>
      </c>
      <c r="J505" s="208" t="s">
        <v>536</v>
      </c>
      <c r="K505" s="58"/>
      <c r="L505" s="42" t="s">
        <v>1862</v>
      </c>
      <c r="M505" s="92">
        <v>0.1</v>
      </c>
      <c r="N505" s="93">
        <v>12</v>
      </c>
      <c r="O505" s="93">
        <v>2</v>
      </c>
      <c r="P505" s="93">
        <f t="shared" si="55"/>
        <v>3.25</v>
      </c>
      <c r="Q505" s="93">
        <f t="shared" si="56"/>
        <v>39</v>
      </c>
      <c r="R505" s="93">
        <f t="shared" si="57"/>
        <v>6.5</v>
      </c>
      <c r="S505" s="93">
        <f t="shared" si="53"/>
        <v>45.5</v>
      </c>
      <c r="T505" s="93">
        <f t="shared" si="54"/>
        <v>344.5</v>
      </c>
    </row>
    <row r="506" spans="1:20" ht="15">
      <c r="A506" s="83" t="s">
        <v>93</v>
      </c>
      <c r="B506" s="216">
        <v>1451</v>
      </c>
      <c r="C506" s="216">
        <v>1</v>
      </c>
      <c r="D506" s="42" t="s">
        <v>581</v>
      </c>
      <c r="E506" s="58"/>
      <c r="F506" s="58">
        <v>1011</v>
      </c>
      <c r="G506" s="106">
        <v>42656</v>
      </c>
      <c r="H506" s="216">
        <v>127098</v>
      </c>
      <c r="I506" s="64">
        <v>390</v>
      </c>
      <c r="J506" s="208" t="s">
        <v>536</v>
      </c>
      <c r="K506" s="58"/>
      <c r="L506" s="42" t="s">
        <v>1862</v>
      </c>
      <c r="M506" s="92">
        <v>0.1</v>
      </c>
      <c r="N506" s="93">
        <v>12</v>
      </c>
      <c r="O506" s="93">
        <v>2</v>
      </c>
      <c r="P506" s="93">
        <f t="shared" si="55"/>
        <v>3.25</v>
      </c>
      <c r="Q506" s="93">
        <f t="shared" si="56"/>
        <v>39</v>
      </c>
      <c r="R506" s="93">
        <f t="shared" si="57"/>
        <v>6.5</v>
      </c>
      <c r="S506" s="93">
        <f t="shared" si="53"/>
        <v>45.5</v>
      </c>
      <c r="T506" s="93">
        <f t="shared" si="54"/>
        <v>344.5</v>
      </c>
    </row>
    <row r="507" spans="1:20" ht="15">
      <c r="A507" s="83" t="s">
        <v>93</v>
      </c>
      <c r="B507" s="216">
        <v>1452</v>
      </c>
      <c r="C507" s="216">
        <v>1</v>
      </c>
      <c r="D507" s="42" t="s">
        <v>581</v>
      </c>
      <c r="E507" s="58"/>
      <c r="F507" s="58">
        <v>1011</v>
      </c>
      <c r="G507" s="106">
        <v>42656</v>
      </c>
      <c r="H507" s="216">
        <v>127098</v>
      </c>
      <c r="I507" s="64">
        <v>390</v>
      </c>
      <c r="J507" s="208" t="s">
        <v>536</v>
      </c>
      <c r="K507" s="58"/>
      <c r="L507" s="42" t="s">
        <v>1862</v>
      </c>
      <c r="M507" s="92">
        <v>0.1</v>
      </c>
      <c r="N507" s="93">
        <v>12</v>
      </c>
      <c r="O507" s="93">
        <v>2</v>
      </c>
      <c r="P507" s="93">
        <f t="shared" si="55"/>
        <v>3.25</v>
      </c>
      <c r="Q507" s="93">
        <f t="shared" si="56"/>
        <v>39</v>
      </c>
      <c r="R507" s="93">
        <f t="shared" si="57"/>
        <v>6.5</v>
      </c>
      <c r="S507" s="93">
        <f t="shared" si="53"/>
        <v>45.5</v>
      </c>
      <c r="T507" s="93">
        <f t="shared" si="54"/>
        <v>344.5</v>
      </c>
    </row>
    <row r="508" spans="1:20" ht="15">
      <c r="A508" s="83" t="s">
        <v>93</v>
      </c>
      <c r="B508" s="216">
        <v>1453</v>
      </c>
      <c r="C508" s="216">
        <v>1</v>
      </c>
      <c r="D508" s="42" t="s">
        <v>581</v>
      </c>
      <c r="E508" s="58"/>
      <c r="F508" s="58">
        <v>1011</v>
      </c>
      <c r="G508" s="106">
        <v>42656</v>
      </c>
      <c r="H508" s="216">
        <v>127098</v>
      </c>
      <c r="I508" s="64">
        <v>390</v>
      </c>
      <c r="J508" s="208" t="s">
        <v>536</v>
      </c>
      <c r="K508" s="58"/>
      <c r="L508" s="42" t="s">
        <v>1862</v>
      </c>
      <c r="M508" s="92">
        <v>0.1</v>
      </c>
      <c r="N508" s="93">
        <v>12</v>
      </c>
      <c r="O508" s="93">
        <v>2</v>
      </c>
      <c r="P508" s="93">
        <f t="shared" si="55"/>
        <v>3.25</v>
      </c>
      <c r="Q508" s="93">
        <f t="shared" si="56"/>
        <v>39</v>
      </c>
      <c r="R508" s="93">
        <f t="shared" si="57"/>
        <v>6.5</v>
      </c>
      <c r="S508" s="93">
        <f t="shared" si="53"/>
        <v>45.5</v>
      </c>
      <c r="T508" s="93">
        <f t="shared" si="54"/>
        <v>344.5</v>
      </c>
    </row>
    <row r="509" spans="1:20" ht="15">
      <c r="A509" s="83" t="s">
        <v>93</v>
      </c>
      <c r="B509" s="216">
        <v>1454</v>
      </c>
      <c r="C509" s="216">
        <v>1</v>
      </c>
      <c r="D509" s="42" t="s">
        <v>582</v>
      </c>
      <c r="E509" s="58"/>
      <c r="F509" s="58">
        <v>1011</v>
      </c>
      <c r="G509" s="106">
        <v>42656</v>
      </c>
      <c r="H509" s="216">
        <v>127098</v>
      </c>
      <c r="I509" s="64">
        <v>135</v>
      </c>
      <c r="J509" s="208" t="s">
        <v>536</v>
      </c>
      <c r="K509" s="58"/>
      <c r="L509" s="42" t="s">
        <v>1862</v>
      </c>
      <c r="M509" s="92">
        <v>0.1</v>
      </c>
      <c r="N509" s="93">
        <v>12</v>
      </c>
      <c r="O509" s="93">
        <v>2</v>
      </c>
      <c r="P509" s="93">
        <f t="shared" si="55"/>
        <v>1.125</v>
      </c>
      <c r="Q509" s="93">
        <f t="shared" si="56"/>
        <v>13.5</v>
      </c>
      <c r="R509" s="93">
        <f t="shared" si="57"/>
        <v>2.25</v>
      </c>
      <c r="S509" s="93">
        <f t="shared" si="53"/>
        <v>15.75</v>
      </c>
      <c r="T509" s="93">
        <f t="shared" si="54"/>
        <v>119.25</v>
      </c>
    </row>
    <row r="510" spans="1:20" ht="15">
      <c r="A510" s="83" t="s">
        <v>93</v>
      </c>
      <c r="B510" s="216">
        <v>1455</v>
      </c>
      <c r="C510" s="216">
        <v>1</v>
      </c>
      <c r="D510" s="42" t="s">
        <v>582</v>
      </c>
      <c r="E510" s="58"/>
      <c r="F510" s="58">
        <v>1011</v>
      </c>
      <c r="G510" s="106">
        <v>42656</v>
      </c>
      <c r="H510" s="216">
        <v>127098</v>
      </c>
      <c r="I510" s="64">
        <v>135</v>
      </c>
      <c r="J510" s="208" t="s">
        <v>536</v>
      </c>
      <c r="K510" s="58"/>
      <c r="L510" s="42" t="s">
        <v>1862</v>
      </c>
      <c r="M510" s="92">
        <v>0.1</v>
      </c>
      <c r="N510" s="93">
        <v>12</v>
      </c>
      <c r="O510" s="93">
        <v>2</v>
      </c>
      <c r="P510" s="93">
        <f t="shared" si="55"/>
        <v>1.125</v>
      </c>
      <c r="Q510" s="93">
        <f t="shared" si="56"/>
        <v>13.5</v>
      </c>
      <c r="R510" s="93">
        <f t="shared" si="57"/>
        <v>2.25</v>
      </c>
      <c r="S510" s="93">
        <f t="shared" si="53"/>
        <v>15.75</v>
      </c>
      <c r="T510" s="93">
        <f t="shared" si="54"/>
        <v>119.25</v>
      </c>
    </row>
    <row r="511" spans="1:20" ht="15">
      <c r="A511" s="83" t="s">
        <v>93</v>
      </c>
      <c r="B511" s="216">
        <v>1456</v>
      </c>
      <c r="C511" s="216">
        <v>1</v>
      </c>
      <c r="D511" s="42" t="s">
        <v>582</v>
      </c>
      <c r="E511" s="58"/>
      <c r="F511" s="58">
        <v>1011</v>
      </c>
      <c r="G511" s="106">
        <v>42656</v>
      </c>
      <c r="H511" s="216">
        <v>127098</v>
      </c>
      <c r="I511" s="64">
        <v>135</v>
      </c>
      <c r="J511" s="208" t="s">
        <v>536</v>
      </c>
      <c r="K511" s="58"/>
      <c r="L511" s="42" t="s">
        <v>1862</v>
      </c>
      <c r="M511" s="92">
        <v>0.1</v>
      </c>
      <c r="N511" s="93">
        <v>12</v>
      </c>
      <c r="O511" s="93">
        <v>2</v>
      </c>
      <c r="P511" s="93">
        <f t="shared" si="55"/>
        <v>1.125</v>
      </c>
      <c r="Q511" s="93">
        <f t="shared" si="56"/>
        <v>13.5</v>
      </c>
      <c r="R511" s="93">
        <f t="shared" si="57"/>
        <v>2.25</v>
      </c>
      <c r="S511" s="93">
        <f t="shared" si="53"/>
        <v>15.75</v>
      </c>
      <c r="T511" s="93">
        <f t="shared" si="54"/>
        <v>119.25</v>
      </c>
    </row>
    <row r="512" spans="1:20" ht="15">
      <c r="A512" s="83" t="s">
        <v>93</v>
      </c>
      <c r="B512" s="216">
        <v>1457</v>
      </c>
      <c r="C512" s="216">
        <v>1</v>
      </c>
      <c r="D512" s="42" t="s">
        <v>583</v>
      </c>
      <c r="E512" s="58"/>
      <c r="F512" s="58">
        <v>1011</v>
      </c>
      <c r="G512" s="106">
        <v>42656</v>
      </c>
      <c r="H512" s="216">
        <v>127098</v>
      </c>
      <c r="I512" s="64">
        <v>121.99</v>
      </c>
      <c r="J512" s="208" t="s">
        <v>536</v>
      </c>
      <c r="K512" s="58"/>
      <c r="L512" s="42" t="s">
        <v>1862</v>
      </c>
      <c r="M512" s="92">
        <v>0.1</v>
      </c>
      <c r="N512" s="93">
        <v>12</v>
      </c>
      <c r="O512" s="93">
        <v>2</v>
      </c>
      <c r="P512" s="93">
        <f t="shared" si="55"/>
        <v>1.0165833333333334</v>
      </c>
      <c r="Q512" s="93">
        <f t="shared" si="56"/>
        <v>12.199000000000002</v>
      </c>
      <c r="R512" s="93">
        <f t="shared" si="57"/>
        <v>2.0331666666666668</v>
      </c>
      <c r="S512" s="93">
        <f t="shared" si="53"/>
        <v>14.232166666666668</v>
      </c>
      <c r="T512" s="93">
        <f t="shared" si="54"/>
        <v>107.75783333333332</v>
      </c>
    </row>
    <row r="513" spans="1:20" ht="15">
      <c r="A513" s="83" t="s">
        <v>93</v>
      </c>
      <c r="B513" s="216">
        <v>1458</v>
      </c>
      <c r="C513" s="216">
        <v>1</v>
      </c>
      <c r="D513" s="42" t="s">
        <v>583</v>
      </c>
      <c r="E513" s="58"/>
      <c r="F513" s="58">
        <v>1011</v>
      </c>
      <c r="G513" s="106">
        <v>42656</v>
      </c>
      <c r="H513" s="216">
        <v>127098</v>
      </c>
      <c r="I513" s="64">
        <v>121.99</v>
      </c>
      <c r="J513" s="208" t="s">
        <v>536</v>
      </c>
      <c r="K513" s="58"/>
      <c r="L513" s="42" t="s">
        <v>1862</v>
      </c>
      <c r="M513" s="92">
        <v>0.1</v>
      </c>
      <c r="N513" s="93">
        <v>12</v>
      </c>
      <c r="O513" s="93">
        <v>2</v>
      </c>
      <c r="P513" s="93">
        <f t="shared" si="55"/>
        <v>1.0165833333333334</v>
      </c>
      <c r="Q513" s="93">
        <f t="shared" si="56"/>
        <v>12.199000000000002</v>
      </c>
      <c r="R513" s="93">
        <f t="shared" si="57"/>
        <v>2.0331666666666668</v>
      </c>
      <c r="S513" s="93">
        <f t="shared" si="53"/>
        <v>14.232166666666668</v>
      </c>
      <c r="T513" s="93">
        <f t="shared" si="54"/>
        <v>107.75783333333332</v>
      </c>
    </row>
    <row r="514" spans="1:20" ht="15">
      <c r="A514" s="83" t="s">
        <v>93</v>
      </c>
      <c r="B514" s="216">
        <v>1459</v>
      </c>
      <c r="C514" s="216">
        <v>1</v>
      </c>
      <c r="D514" s="42" t="s">
        <v>583</v>
      </c>
      <c r="E514" s="58"/>
      <c r="F514" s="58">
        <v>1011</v>
      </c>
      <c r="G514" s="106">
        <v>42656</v>
      </c>
      <c r="H514" s="216">
        <v>127098</v>
      </c>
      <c r="I514" s="64">
        <v>121.99</v>
      </c>
      <c r="J514" s="208" t="s">
        <v>536</v>
      </c>
      <c r="K514" s="58"/>
      <c r="L514" s="42" t="s">
        <v>1862</v>
      </c>
      <c r="M514" s="92">
        <v>0.1</v>
      </c>
      <c r="N514" s="93">
        <v>12</v>
      </c>
      <c r="O514" s="93">
        <v>2</v>
      </c>
      <c r="P514" s="93">
        <f t="shared" si="55"/>
        <v>1.0165833333333334</v>
      </c>
      <c r="Q514" s="93">
        <f t="shared" si="56"/>
        <v>12.199000000000002</v>
      </c>
      <c r="R514" s="93">
        <f t="shared" si="57"/>
        <v>2.0331666666666668</v>
      </c>
      <c r="S514" s="93">
        <f t="shared" si="53"/>
        <v>14.232166666666668</v>
      </c>
      <c r="T514" s="93">
        <f t="shared" si="54"/>
        <v>107.75783333333332</v>
      </c>
    </row>
    <row r="515" spans="1:20" ht="15">
      <c r="A515" s="83" t="s">
        <v>93</v>
      </c>
      <c r="B515" s="216">
        <v>1460</v>
      </c>
      <c r="C515" s="216">
        <v>1</v>
      </c>
      <c r="D515" s="42" t="s">
        <v>583</v>
      </c>
      <c r="E515" s="58"/>
      <c r="F515" s="58">
        <v>1011</v>
      </c>
      <c r="G515" s="106">
        <v>42656</v>
      </c>
      <c r="H515" s="216">
        <v>127098</v>
      </c>
      <c r="I515" s="64">
        <v>121.99</v>
      </c>
      <c r="J515" s="208" t="s">
        <v>536</v>
      </c>
      <c r="K515" s="58"/>
      <c r="L515" s="42" t="s">
        <v>1862</v>
      </c>
      <c r="M515" s="92">
        <v>0.1</v>
      </c>
      <c r="N515" s="93">
        <v>12</v>
      </c>
      <c r="O515" s="93">
        <v>2</v>
      </c>
      <c r="P515" s="93">
        <f t="shared" si="55"/>
        <v>1.0165833333333334</v>
      </c>
      <c r="Q515" s="93">
        <f t="shared" si="56"/>
        <v>12.199000000000002</v>
      </c>
      <c r="R515" s="93">
        <f t="shared" si="57"/>
        <v>2.0331666666666668</v>
      </c>
      <c r="S515" s="93">
        <f t="shared" si="53"/>
        <v>14.232166666666668</v>
      </c>
      <c r="T515" s="93">
        <f t="shared" si="54"/>
        <v>107.75783333333332</v>
      </c>
    </row>
    <row r="516" spans="1:20" ht="15">
      <c r="A516" s="83" t="s">
        <v>93</v>
      </c>
      <c r="B516" s="216">
        <v>1461</v>
      </c>
      <c r="C516" s="216">
        <v>1</v>
      </c>
      <c r="D516" s="42" t="s">
        <v>583</v>
      </c>
      <c r="E516" s="58"/>
      <c r="F516" s="58">
        <v>1011</v>
      </c>
      <c r="G516" s="106">
        <v>42656</v>
      </c>
      <c r="H516" s="216">
        <v>127098</v>
      </c>
      <c r="I516" s="64">
        <v>121.99</v>
      </c>
      <c r="J516" s="208" t="s">
        <v>536</v>
      </c>
      <c r="K516" s="58"/>
      <c r="L516" s="42" t="s">
        <v>1862</v>
      </c>
      <c r="M516" s="92">
        <v>0.1</v>
      </c>
      <c r="N516" s="93">
        <v>12</v>
      </c>
      <c r="O516" s="93">
        <v>2</v>
      </c>
      <c r="P516" s="93">
        <f t="shared" si="55"/>
        <v>1.0165833333333334</v>
      </c>
      <c r="Q516" s="93">
        <f t="shared" si="56"/>
        <v>12.199000000000002</v>
      </c>
      <c r="R516" s="93">
        <f t="shared" si="57"/>
        <v>2.0331666666666668</v>
      </c>
      <c r="S516" s="93">
        <f t="shared" si="53"/>
        <v>14.232166666666668</v>
      </c>
      <c r="T516" s="93">
        <f t="shared" si="54"/>
        <v>107.75783333333332</v>
      </c>
    </row>
    <row r="517" spans="1:20" ht="15">
      <c r="A517" s="83" t="s">
        <v>93</v>
      </c>
      <c r="B517" s="216">
        <v>1462</v>
      </c>
      <c r="C517" s="216">
        <v>1</v>
      </c>
      <c r="D517" s="42" t="s">
        <v>584</v>
      </c>
      <c r="E517" s="58"/>
      <c r="F517" s="58">
        <v>1057</v>
      </c>
      <c r="G517" s="106">
        <v>42681</v>
      </c>
      <c r="H517" s="216">
        <v>128047</v>
      </c>
      <c r="I517" s="64">
        <v>62.99</v>
      </c>
      <c r="J517" s="208" t="s">
        <v>536</v>
      </c>
      <c r="K517" s="58"/>
      <c r="L517" s="42" t="s">
        <v>1862</v>
      </c>
      <c r="M517" s="92">
        <v>0.1</v>
      </c>
      <c r="N517" s="93">
        <v>12</v>
      </c>
      <c r="O517" s="93">
        <v>1</v>
      </c>
      <c r="P517" s="93">
        <f t="shared" si="55"/>
        <v>0.5249166666666667</v>
      </c>
      <c r="Q517" s="93">
        <f t="shared" si="56"/>
        <v>6.2990000000000004</v>
      </c>
      <c r="R517" s="93">
        <f t="shared" si="57"/>
        <v>0.5249166666666667</v>
      </c>
      <c r="S517" s="93">
        <f t="shared" si="53"/>
        <v>6.8239166666666673</v>
      </c>
      <c r="T517" s="93">
        <f t="shared" si="54"/>
        <v>56.166083333333333</v>
      </c>
    </row>
    <row r="518" spans="1:20" ht="15">
      <c r="A518" s="83" t="s">
        <v>93</v>
      </c>
      <c r="B518" s="216">
        <v>1463</v>
      </c>
      <c r="C518" s="216">
        <v>1</v>
      </c>
      <c r="D518" s="42" t="s">
        <v>584</v>
      </c>
      <c r="E518" s="58"/>
      <c r="F518" s="58">
        <v>1057</v>
      </c>
      <c r="G518" s="106">
        <v>42681</v>
      </c>
      <c r="H518" s="216">
        <v>128047</v>
      </c>
      <c r="I518" s="64">
        <v>62.99</v>
      </c>
      <c r="J518" s="208" t="s">
        <v>536</v>
      </c>
      <c r="K518" s="58"/>
      <c r="L518" s="42" t="s">
        <v>1862</v>
      </c>
      <c r="M518" s="92">
        <v>0.1</v>
      </c>
      <c r="N518" s="93">
        <v>12</v>
      </c>
      <c r="O518" s="93">
        <v>1</v>
      </c>
      <c r="P518" s="93">
        <f t="shared" si="55"/>
        <v>0.5249166666666667</v>
      </c>
      <c r="Q518" s="93">
        <f t="shared" si="56"/>
        <v>6.2990000000000004</v>
      </c>
      <c r="R518" s="93">
        <f t="shared" si="57"/>
        <v>0.5249166666666667</v>
      </c>
      <c r="S518" s="93">
        <f t="shared" si="53"/>
        <v>6.8239166666666673</v>
      </c>
      <c r="T518" s="93">
        <f t="shared" si="54"/>
        <v>56.166083333333333</v>
      </c>
    </row>
    <row r="519" spans="1:20" ht="15">
      <c r="A519" s="83" t="s">
        <v>93</v>
      </c>
      <c r="B519" s="216">
        <v>1464</v>
      </c>
      <c r="C519" s="216">
        <v>1</v>
      </c>
      <c r="D519" s="42" t="s">
        <v>585</v>
      </c>
      <c r="E519" s="58"/>
      <c r="F519" s="58"/>
      <c r="G519" s="106">
        <v>42704</v>
      </c>
      <c r="H519" s="216">
        <v>1359863960</v>
      </c>
      <c r="I519" s="64">
        <v>22525.01</v>
      </c>
      <c r="J519" s="208" t="s">
        <v>552</v>
      </c>
      <c r="K519" s="58"/>
      <c r="L519" s="42" t="s">
        <v>1862</v>
      </c>
      <c r="M519" s="92">
        <v>0.1</v>
      </c>
      <c r="N519" s="93">
        <v>12</v>
      </c>
      <c r="O519" s="93">
        <v>1</v>
      </c>
      <c r="P519" s="93">
        <f t="shared" si="55"/>
        <v>187.70841666666664</v>
      </c>
      <c r="Q519" s="93">
        <f t="shared" si="56"/>
        <v>2252.5009999999997</v>
      </c>
      <c r="R519" s="93">
        <f t="shared" si="57"/>
        <v>187.70841666666664</v>
      </c>
      <c r="S519" s="93">
        <f t="shared" si="53"/>
        <v>2440.2094166666666</v>
      </c>
      <c r="T519" s="93">
        <f t="shared" si="54"/>
        <v>20084.80058333333</v>
      </c>
    </row>
    <row r="520" spans="1:20" ht="15">
      <c r="A520" s="83" t="s">
        <v>93</v>
      </c>
      <c r="B520" s="216">
        <v>1465</v>
      </c>
      <c r="C520" s="216">
        <v>1</v>
      </c>
      <c r="D520" s="42" t="s">
        <v>586</v>
      </c>
      <c r="E520" s="58"/>
      <c r="F520" s="58">
        <v>1030</v>
      </c>
      <c r="G520" s="106">
        <v>42713</v>
      </c>
      <c r="H520" s="216">
        <v>66697</v>
      </c>
      <c r="I520" s="64">
        <v>47</v>
      </c>
      <c r="J520" s="208" t="s">
        <v>587</v>
      </c>
      <c r="K520" s="58"/>
      <c r="L520" s="42" t="s">
        <v>1862</v>
      </c>
      <c r="M520" s="92">
        <v>0.1</v>
      </c>
      <c r="N520" s="93">
        <v>12</v>
      </c>
      <c r="O520" s="93">
        <v>0</v>
      </c>
      <c r="P520" s="93">
        <f t="shared" si="55"/>
        <v>0.39166666666666666</v>
      </c>
      <c r="Q520" s="93">
        <f t="shared" si="56"/>
        <v>4.7</v>
      </c>
      <c r="R520" s="93">
        <f t="shared" si="57"/>
        <v>0</v>
      </c>
      <c r="S520" s="93">
        <f t="shared" si="53"/>
        <v>4.7</v>
      </c>
      <c r="T520" s="93">
        <f t="shared" si="54"/>
        <v>42.3</v>
      </c>
    </row>
    <row r="521" spans="1:20" ht="15">
      <c r="A521" s="83" t="s">
        <v>93</v>
      </c>
      <c r="B521" s="216">
        <v>1466</v>
      </c>
      <c r="C521" s="216">
        <v>1</v>
      </c>
      <c r="D521" s="42" t="s">
        <v>588</v>
      </c>
      <c r="E521" s="58"/>
      <c r="F521" s="58">
        <v>1030</v>
      </c>
      <c r="G521" s="106">
        <v>42713</v>
      </c>
      <c r="H521" s="216">
        <v>66697</v>
      </c>
      <c r="I521" s="64">
        <v>80.599999999999994</v>
      </c>
      <c r="J521" s="208" t="s">
        <v>587</v>
      </c>
      <c r="K521" s="58"/>
      <c r="L521" s="42" t="s">
        <v>1862</v>
      </c>
      <c r="M521" s="92">
        <v>0.1</v>
      </c>
      <c r="N521" s="93">
        <v>12</v>
      </c>
      <c r="O521" s="93">
        <v>0</v>
      </c>
      <c r="P521" s="93">
        <f t="shared" si="55"/>
        <v>0.67166666666666675</v>
      </c>
      <c r="Q521" s="93">
        <f t="shared" si="56"/>
        <v>8.06</v>
      </c>
      <c r="R521" s="93">
        <f t="shared" si="57"/>
        <v>0</v>
      </c>
      <c r="S521" s="93">
        <f t="shared" si="53"/>
        <v>8.06</v>
      </c>
      <c r="T521" s="93">
        <f t="shared" si="54"/>
        <v>72.539999999999992</v>
      </c>
    </row>
    <row r="522" spans="1:20" ht="15">
      <c r="A522" s="83" t="s">
        <v>93</v>
      </c>
      <c r="B522" s="216">
        <v>1467</v>
      </c>
      <c r="C522" s="216">
        <v>1</v>
      </c>
      <c r="D522" s="42" t="s">
        <v>589</v>
      </c>
      <c r="E522" s="58"/>
      <c r="F522" s="58"/>
      <c r="G522" s="106">
        <v>42706</v>
      </c>
      <c r="H522" s="216">
        <v>65909</v>
      </c>
      <c r="I522" s="64">
        <v>105</v>
      </c>
      <c r="J522" s="208" t="s">
        <v>587</v>
      </c>
      <c r="K522" s="58"/>
      <c r="L522" s="42" t="s">
        <v>1862</v>
      </c>
      <c r="M522" s="92">
        <v>0.1</v>
      </c>
      <c r="N522" s="93">
        <v>12</v>
      </c>
      <c r="O522" s="93">
        <v>0</v>
      </c>
      <c r="P522" s="93">
        <f t="shared" si="55"/>
        <v>0.875</v>
      </c>
      <c r="Q522" s="93">
        <f t="shared" si="56"/>
        <v>10.5</v>
      </c>
      <c r="R522" s="93">
        <f t="shared" si="57"/>
        <v>0</v>
      </c>
      <c r="S522" s="93">
        <f t="shared" si="53"/>
        <v>10.5</v>
      </c>
      <c r="T522" s="93">
        <f t="shared" si="54"/>
        <v>94.5</v>
      </c>
    </row>
    <row r="523" spans="1:20" ht="15">
      <c r="A523" s="83" t="s">
        <v>93</v>
      </c>
      <c r="B523" s="216">
        <v>1468</v>
      </c>
      <c r="C523" s="216">
        <v>1</v>
      </c>
      <c r="D523" s="42" t="s">
        <v>589</v>
      </c>
      <c r="E523" s="58"/>
      <c r="F523" s="58"/>
      <c r="G523" s="106">
        <v>42706</v>
      </c>
      <c r="H523" s="216">
        <v>65909</v>
      </c>
      <c r="I523" s="64">
        <v>105</v>
      </c>
      <c r="J523" s="208" t="s">
        <v>587</v>
      </c>
      <c r="K523" s="58"/>
      <c r="L523" s="42" t="s">
        <v>1862</v>
      </c>
      <c r="M523" s="92">
        <v>0.1</v>
      </c>
      <c r="N523" s="93">
        <v>12</v>
      </c>
      <c r="O523" s="93">
        <v>0</v>
      </c>
      <c r="P523" s="93">
        <f t="shared" si="55"/>
        <v>0.875</v>
      </c>
      <c r="Q523" s="93">
        <f t="shared" si="56"/>
        <v>10.5</v>
      </c>
      <c r="R523" s="93">
        <f t="shared" si="57"/>
        <v>0</v>
      </c>
      <c r="S523" s="93">
        <f t="shared" si="53"/>
        <v>10.5</v>
      </c>
      <c r="T523" s="93">
        <f t="shared" si="54"/>
        <v>94.5</v>
      </c>
    </row>
    <row r="524" spans="1:20" ht="15">
      <c r="A524" s="83" t="s">
        <v>93</v>
      </c>
      <c r="B524" s="216">
        <v>1469</v>
      </c>
      <c r="C524" s="216">
        <v>1</v>
      </c>
      <c r="D524" s="42" t="s">
        <v>589</v>
      </c>
      <c r="E524" s="58"/>
      <c r="F524" s="58"/>
      <c r="G524" s="106">
        <v>42706</v>
      </c>
      <c r="H524" s="216">
        <v>65909</v>
      </c>
      <c r="I524" s="64">
        <v>105</v>
      </c>
      <c r="J524" s="208" t="s">
        <v>587</v>
      </c>
      <c r="K524" s="58"/>
      <c r="L524" s="42" t="s">
        <v>1862</v>
      </c>
      <c r="M524" s="92">
        <v>0.1</v>
      </c>
      <c r="N524" s="93">
        <v>12</v>
      </c>
      <c r="O524" s="93">
        <v>0</v>
      </c>
      <c r="P524" s="93">
        <f t="shared" si="55"/>
        <v>0.875</v>
      </c>
      <c r="Q524" s="93">
        <f t="shared" si="56"/>
        <v>10.5</v>
      </c>
      <c r="R524" s="93">
        <f t="shared" si="57"/>
        <v>0</v>
      </c>
      <c r="S524" s="93">
        <f t="shared" si="53"/>
        <v>10.5</v>
      </c>
      <c r="T524" s="93">
        <f t="shared" si="54"/>
        <v>94.5</v>
      </c>
    </row>
    <row r="525" spans="1:20" ht="15">
      <c r="A525" s="83" t="s">
        <v>93</v>
      </c>
      <c r="B525" s="216">
        <v>1470</v>
      </c>
      <c r="C525" s="216">
        <v>1</v>
      </c>
      <c r="D525" s="42" t="s">
        <v>589</v>
      </c>
      <c r="E525" s="58"/>
      <c r="F525" s="58"/>
      <c r="G525" s="106">
        <v>42706</v>
      </c>
      <c r="H525" s="216">
        <v>65909</v>
      </c>
      <c r="I525" s="64">
        <v>105</v>
      </c>
      <c r="J525" s="208" t="s">
        <v>587</v>
      </c>
      <c r="K525" s="58"/>
      <c r="L525" s="42" t="s">
        <v>1862</v>
      </c>
      <c r="M525" s="92">
        <v>0.1</v>
      </c>
      <c r="N525" s="93">
        <v>12</v>
      </c>
      <c r="O525" s="93">
        <v>0</v>
      </c>
      <c r="P525" s="93">
        <f t="shared" si="55"/>
        <v>0.875</v>
      </c>
      <c r="Q525" s="93">
        <f t="shared" si="56"/>
        <v>10.5</v>
      </c>
      <c r="R525" s="93">
        <f t="shared" si="57"/>
        <v>0</v>
      </c>
      <c r="S525" s="93">
        <f t="shared" si="53"/>
        <v>10.5</v>
      </c>
      <c r="T525" s="93">
        <f t="shared" si="54"/>
        <v>94.5</v>
      </c>
    </row>
    <row r="526" spans="1:20" ht="15">
      <c r="A526" s="83" t="s">
        <v>93</v>
      </c>
      <c r="B526" s="216">
        <v>1471</v>
      </c>
      <c r="C526" s="216">
        <v>1</v>
      </c>
      <c r="D526" s="42" t="s">
        <v>589</v>
      </c>
      <c r="E526" s="58"/>
      <c r="F526" s="58"/>
      <c r="G526" s="106">
        <v>42706</v>
      </c>
      <c r="H526" s="216">
        <v>65909</v>
      </c>
      <c r="I526" s="64">
        <v>105</v>
      </c>
      <c r="J526" s="208" t="s">
        <v>587</v>
      </c>
      <c r="K526" s="58"/>
      <c r="L526" s="42" t="s">
        <v>1862</v>
      </c>
      <c r="M526" s="92">
        <v>0.1</v>
      </c>
      <c r="N526" s="93">
        <v>12</v>
      </c>
      <c r="O526" s="93">
        <v>0</v>
      </c>
      <c r="P526" s="93">
        <f t="shared" si="55"/>
        <v>0.875</v>
      </c>
      <c r="Q526" s="93">
        <f t="shared" si="56"/>
        <v>10.5</v>
      </c>
      <c r="R526" s="93">
        <f t="shared" si="57"/>
        <v>0</v>
      </c>
      <c r="S526" s="93">
        <f t="shared" si="53"/>
        <v>10.5</v>
      </c>
      <c r="T526" s="93">
        <f t="shared" si="54"/>
        <v>94.5</v>
      </c>
    </row>
    <row r="527" spans="1:20" ht="15">
      <c r="A527" s="83" t="s">
        <v>93</v>
      </c>
      <c r="B527" s="216">
        <v>1472</v>
      </c>
      <c r="C527" s="216">
        <v>1</v>
      </c>
      <c r="D527" s="42" t="s">
        <v>589</v>
      </c>
      <c r="E527" s="58"/>
      <c r="F527" s="58"/>
      <c r="G527" s="106">
        <v>42706</v>
      </c>
      <c r="H527" s="216">
        <v>65909</v>
      </c>
      <c r="I527" s="64">
        <v>105</v>
      </c>
      <c r="J527" s="208" t="s">
        <v>587</v>
      </c>
      <c r="K527" s="58"/>
      <c r="L527" s="42" t="s">
        <v>1862</v>
      </c>
      <c r="M527" s="92">
        <v>0.1</v>
      </c>
      <c r="N527" s="93">
        <v>12</v>
      </c>
      <c r="O527" s="93">
        <v>0</v>
      </c>
      <c r="P527" s="93">
        <f t="shared" si="55"/>
        <v>0.875</v>
      </c>
      <c r="Q527" s="93">
        <f t="shared" si="56"/>
        <v>10.5</v>
      </c>
      <c r="R527" s="93">
        <f t="shared" si="57"/>
        <v>0</v>
      </c>
      <c r="S527" s="93">
        <f t="shared" si="53"/>
        <v>10.5</v>
      </c>
      <c r="T527" s="93">
        <f t="shared" si="54"/>
        <v>94.5</v>
      </c>
    </row>
    <row r="528" spans="1:20" ht="15">
      <c r="A528" s="83" t="s">
        <v>93</v>
      </c>
      <c r="B528" s="216">
        <v>1473</v>
      </c>
      <c r="C528" s="216">
        <v>1</v>
      </c>
      <c r="D528" s="42" t="s">
        <v>589</v>
      </c>
      <c r="E528" s="58"/>
      <c r="F528" s="58"/>
      <c r="G528" s="106">
        <v>42706</v>
      </c>
      <c r="H528" s="216">
        <v>65909</v>
      </c>
      <c r="I528" s="64">
        <v>105</v>
      </c>
      <c r="J528" s="208" t="s">
        <v>587</v>
      </c>
      <c r="K528" s="58"/>
      <c r="L528" s="42" t="s">
        <v>1862</v>
      </c>
      <c r="M528" s="92">
        <v>0.1</v>
      </c>
      <c r="N528" s="93">
        <v>12</v>
      </c>
      <c r="O528" s="93">
        <v>0</v>
      </c>
      <c r="P528" s="93">
        <f t="shared" si="55"/>
        <v>0.875</v>
      </c>
      <c r="Q528" s="93">
        <f t="shared" si="56"/>
        <v>10.5</v>
      </c>
      <c r="R528" s="93">
        <f t="shared" si="57"/>
        <v>0</v>
      </c>
      <c r="S528" s="93">
        <f t="shared" si="53"/>
        <v>10.5</v>
      </c>
      <c r="T528" s="93">
        <f t="shared" si="54"/>
        <v>94.5</v>
      </c>
    </row>
    <row r="529" spans="1:20" ht="15">
      <c r="A529" s="83" t="s">
        <v>93</v>
      </c>
      <c r="B529" s="216">
        <v>1474</v>
      </c>
      <c r="C529" s="216">
        <v>1</v>
      </c>
      <c r="D529" s="42" t="s">
        <v>589</v>
      </c>
      <c r="E529" s="58"/>
      <c r="F529" s="58"/>
      <c r="G529" s="106">
        <v>42706</v>
      </c>
      <c r="H529" s="216">
        <v>65909</v>
      </c>
      <c r="I529" s="64">
        <v>105</v>
      </c>
      <c r="J529" s="208" t="s">
        <v>587</v>
      </c>
      <c r="K529" s="58"/>
      <c r="L529" s="42" t="s">
        <v>1862</v>
      </c>
      <c r="M529" s="92">
        <v>0.1</v>
      </c>
      <c r="N529" s="93">
        <v>12</v>
      </c>
      <c r="O529" s="93">
        <v>0</v>
      </c>
      <c r="P529" s="93">
        <f t="shared" si="55"/>
        <v>0.875</v>
      </c>
      <c r="Q529" s="93">
        <f t="shared" si="56"/>
        <v>10.5</v>
      </c>
      <c r="R529" s="93">
        <f t="shared" si="57"/>
        <v>0</v>
      </c>
      <c r="S529" s="93">
        <f t="shared" si="53"/>
        <v>10.5</v>
      </c>
      <c r="T529" s="93">
        <f t="shared" si="54"/>
        <v>94.5</v>
      </c>
    </row>
    <row r="530" spans="1:20" ht="15">
      <c r="A530" s="83" t="s">
        <v>93</v>
      </c>
      <c r="B530" s="216">
        <v>1475</v>
      </c>
      <c r="C530" s="216">
        <v>1</v>
      </c>
      <c r="D530" s="42" t="s">
        <v>589</v>
      </c>
      <c r="E530" s="58"/>
      <c r="F530" s="58"/>
      <c r="G530" s="106">
        <v>42706</v>
      </c>
      <c r="H530" s="216">
        <v>65909</v>
      </c>
      <c r="I530" s="64">
        <v>105</v>
      </c>
      <c r="J530" s="208" t="s">
        <v>587</v>
      </c>
      <c r="K530" s="58"/>
      <c r="L530" s="42" t="s">
        <v>1862</v>
      </c>
      <c r="M530" s="92">
        <v>0.1</v>
      </c>
      <c r="N530" s="93">
        <v>12</v>
      </c>
      <c r="O530" s="93">
        <v>0</v>
      </c>
      <c r="P530" s="93">
        <f t="shared" si="55"/>
        <v>0.875</v>
      </c>
      <c r="Q530" s="93">
        <f t="shared" si="56"/>
        <v>10.5</v>
      </c>
      <c r="R530" s="93">
        <f t="shared" si="57"/>
        <v>0</v>
      </c>
      <c r="S530" s="93">
        <f t="shared" si="53"/>
        <v>10.5</v>
      </c>
      <c r="T530" s="93">
        <f t="shared" si="54"/>
        <v>94.5</v>
      </c>
    </row>
    <row r="531" spans="1:20" ht="15">
      <c r="A531" s="83" t="s">
        <v>93</v>
      </c>
      <c r="B531" s="216">
        <v>1476</v>
      </c>
      <c r="C531" s="216">
        <v>1</v>
      </c>
      <c r="D531" s="42" t="s">
        <v>589</v>
      </c>
      <c r="E531" s="58"/>
      <c r="F531" s="58"/>
      <c r="G531" s="106">
        <v>42706</v>
      </c>
      <c r="H531" s="216">
        <v>65909</v>
      </c>
      <c r="I531" s="64">
        <v>105</v>
      </c>
      <c r="J531" s="208" t="s">
        <v>587</v>
      </c>
      <c r="K531" s="58"/>
      <c r="L531" s="42" t="s">
        <v>1862</v>
      </c>
      <c r="M531" s="92">
        <v>0.1</v>
      </c>
      <c r="N531" s="93">
        <v>12</v>
      </c>
      <c r="O531" s="93">
        <v>0</v>
      </c>
      <c r="P531" s="93">
        <f t="shared" si="55"/>
        <v>0.875</v>
      </c>
      <c r="Q531" s="93">
        <f t="shared" si="56"/>
        <v>10.5</v>
      </c>
      <c r="R531" s="93">
        <f t="shared" si="57"/>
        <v>0</v>
      </c>
      <c r="S531" s="93">
        <f t="shared" ref="S531:S594" si="58">+R531+Q531</f>
        <v>10.5</v>
      </c>
      <c r="T531" s="93">
        <f t="shared" ref="T531:T594" si="59">+I531-S531</f>
        <v>94.5</v>
      </c>
    </row>
    <row r="532" spans="1:20" ht="15">
      <c r="A532" s="83" t="s">
        <v>93</v>
      </c>
      <c r="B532" s="216">
        <v>1477</v>
      </c>
      <c r="C532" s="216">
        <v>1</v>
      </c>
      <c r="D532" s="42" t="s">
        <v>589</v>
      </c>
      <c r="E532" s="58"/>
      <c r="F532" s="58"/>
      <c r="G532" s="106">
        <v>42706</v>
      </c>
      <c r="H532" s="216">
        <v>65909</v>
      </c>
      <c r="I532" s="64">
        <v>105</v>
      </c>
      <c r="J532" s="208" t="s">
        <v>587</v>
      </c>
      <c r="K532" s="58"/>
      <c r="L532" s="42" t="s">
        <v>1862</v>
      </c>
      <c r="M532" s="92">
        <v>0.1</v>
      </c>
      <c r="N532" s="93">
        <v>12</v>
      </c>
      <c r="O532" s="93">
        <v>0</v>
      </c>
      <c r="P532" s="93">
        <f t="shared" ref="P532:P595" si="60">+I532*M532/12</f>
        <v>0.875</v>
      </c>
      <c r="Q532" s="93">
        <f t="shared" ref="Q532:Q595" si="61">+P532*N532</f>
        <v>10.5</v>
      </c>
      <c r="R532" s="93">
        <f t="shared" ref="R532:R595" si="62">+P532*O532</f>
        <v>0</v>
      </c>
      <c r="S532" s="93">
        <f t="shared" si="58"/>
        <v>10.5</v>
      </c>
      <c r="T532" s="93">
        <f t="shared" si="59"/>
        <v>94.5</v>
      </c>
    </row>
    <row r="533" spans="1:20" ht="15">
      <c r="A533" s="83" t="s">
        <v>93</v>
      </c>
      <c r="B533" s="216">
        <v>1478</v>
      </c>
      <c r="C533" s="216">
        <v>1</v>
      </c>
      <c r="D533" s="42" t="s">
        <v>589</v>
      </c>
      <c r="E533" s="58"/>
      <c r="F533" s="58"/>
      <c r="G533" s="106">
        <v>42706</v>
      </c>
      <c r="H533" s="216">
        <v>65909</v>
      </c>
      <c r="I533" s="64">
        <v>105</v>
      </c>
      <c r="J533" s="208" t="s">
        <v>587</v>
      </c>
      <c r="K533" s="58"/>
      <c r="L533" s="42" t="s">
        <v>1862</v>
      </c>
      <c r="M533" s="92">
        <v>0.1</v>
      </c>
      <c r="N533" s="93">
        <v>12</v>
      </c>
      <c r="O533" s="93">
        <v>0</v>
      </c>
      <c r="P533" s="93">
        <f t="shared" si="60"/>
        <v>0.875</v>
      </c>
      <c r="Q533" s="93">
        <f t="shared" si="61"/>
        <v>10.5</v>
      </c>
      <c r="R533" s="93">
        <f t="shared" si="62"/>
        <v>0</v>
      </c>
      <c r="S533" s="93">
        <f t="shared" si="58"/>
        <v>10.5</v>
      </c>
      <c r="T533" s="93">
        <f t="shared" si="59"/>
        <v>94.5</v>
      </c>
    </row>
    <row r="534" spans="1:20" ht="15">
      <c r="A534" s="83" t="s">
        <v>93</v>
      </c>
      <c r="B534" s="216">
        <v>1479</v>
      </c>
      <c r="C534" s="216">
        <v>1</v>
      </c>
      <c r="D534" s="42" t="s">
        <v>589</v>
      </c>
      <c r="E534" s="58"/>
      <c r="F534" s="58"/>
      <c r="G534" s="106">
        <v>42706</v>
      </c>
      <c r="H534" s="216">
        <v>65909</v>
      </c>
      <c r="I534" s="64">
        <v>105</v>
      </c>
      <c r="J534" s="208" t="s">
        <v>587</v>
      </c>
      <c r="K534" s="58"/>
      <c r="L534" s="42" t="s">
        <v>1862</v>
      </c>
      <c r="M534" s="92">
        <v>0.1</v>
      </c>
      <c r="N534" s="93">
        <v>12</v>
      </c>
      <c r="O534" s="93">
        <v>0</v>
      </c>
      <c r="P534" s="93">
        <f t="shared" si="60"/>
        <v>0.875</v>
      </c>
      <c r="Q534" s="93">
        <f t="shared" si="61"/>
        <v>10.5</v>
      </c>
      <c r="R534" s="93">
        <f t="shared" si="62"/>
        <v>0</v>
      </c>
      <c r="S534" s="93">
        <f t="shared" si="58"/>
        <v>10.5</v>
      </c>
      <c r="T534" s="93">
        <f t="shared" si="59"/>
        <v>94.5</v>
      </c>
    </row>
    <row r="535" spans="1:20" ht="15">
      <c r="A535" s="83" t="s">
        <v>93</v>
      </c>
      <c r="B535" s="216">
        <v>1480</v>
      </c>
      <c r="C535" s="216">
        <v>1</v>
      </c>
      <c r="D535" s="42" t="s">
        <v>589</v>
      </c>
      <c r="E535" s="58"/>
      <c r="F535" s="58"/>
      <c r="G535" s="106">
        <v>42706</v>
      </c>
      <c r="H535" s="216">
        <v>65909</v>
      </c>
      <c r="I535" s="64">
        <v>105</v>
      </c>
      <c r="J535" s="208" t="s">
        <v>587</v>
      </c>
      <c r="K535" s="58"/>
      <c r="L535" s="42" t="s">
        <v>1862</v>
      </c>
      <c r="M535" s="92">
        <v>0.1</v>
      </c>
      <c r="N535" s="93">
        <v>12</v>
      </c>
      <c r="O535" s="93">
        <v>0</v>
      </c>
      <c r="P535" s="93">
        <f t="shared" si="60"/>
        <v>0.875</v>
      </c>
      <c r="Q535" s="93">
        <f t="shared" si="61"/>
        <v>10.5</v>
      </c>
      <c r="R535" s="93">
        <f t="shared" si="62"/>
        <v>0</v>
      </c>
      <c r="S535" s="93">
        <f t="shared" si="58"/>
        <v>10.5</v>
      </c>
      <c r="T535" s="93">
        <f t="shared" si="59"/>
        <v>94.5</v>
      </c>
    </row>
    <row r="536" spans="1:20" ht="15">
      <c r="A536" s="83" t="s">
        <v>93</v>
      </c>
      <c r="B536" s="216">
        <v>1481</v>
      </c>
      <c r="C536" s="216">
        <v>1</v>
      </c>
      <c r="D536" s="42" t="s">
        <v>589</v>
      </c>
      <c r="E536" s="58"/>
      <c r="F536" s="58"/>
      <c r="G536" s="106">
        <v>42706</v>
      </c>
      <c r="H536" s="216">
        <v>65909</v>
      </c>
      <c r="I536" s="64">
        <v>105</v>
      </c>
      <c r="J536" s="208" t="s">
        <v>587</v>
      </c>
      <c r="K536" s="58"/>
      <c r="L536" s="42" t="s">
        <v>1862</v>
      </c>
      <c r="M536" s="92">
        <v>0.1</v>
      </c>
      <c r="N536" s="93">
        <v>12</v>
      </c>
      <c r="O536" s="93">
        <v>0</v>
      </c>
      <c r="P536" s="93">
        <f t="shared" si="60"/>
        <v>0.875</v>
      </c>
      <c r="Q536" s="93">
        <f t="shared" si="61"/>
        <v>10.5</v>
      </c>
      <c r="R536" s="93">
        <f t="shared" si="62"/>
        <v>0</v>
      </c>
      <c r="S536" s="93">
        <f t="shared" si="58"/>
        <v>10.5</v>
      </c>
      <c r="T536" s="93">
        <f t="shared" si="59"/>
        <v>94.5</v>
      </c>
    </row>
    <row r="537" spans="1:20" ht="15">
      <c r="A537" s="83" t="s">
        <v>93</v>
      </c>
      <c r="B537" s="216">
        <v>1482</v>
      </c>
      <c r="C537" s="216">
        <v>1</v>
      </c>
      <c r="D537" s="42" t="s">
        <v>589</v>
      </c>
      <c r="E537" s="58"/>
      <c r="F537" s="58"/>
      <c r="G537" s="106">
        <v>42706</v>
      </c>
      <c r="H537" s="216">
        <v>65909</v>
      </c>
      <c r="I537" s="64">
        <v>105</v>
      </c>
      <c r="J537" s="208" t="s">
        <v>587</v>
      </c>
      <c r="K537" s="58"/>
      <c r="L537" s="42" t="s">
        <v>1862</v>
      </c>
      <c r="M537" s="92">
        <v>0.1</v>
      </c>
      <c r="N537" s="93">
        <v>12</v>
      </c>
      <c r="O537" s="93">
        <v>0</v>
      </c>
      <c r="P537" s="93">
        <f t="shared" si="60"/>
        <v>0.875</v>
      </c>
      <c r="Q537" s="93">
        <f t="shared" si="61"/>
        <v>10.5</v>
      </c>
      <c r="R537" s="93">
        <f t="shared" si="62"/>
        <v>0</v>
      </c>
      <c r="S537" s="93">
        <f t="shared" si="58"/>
        <v>10.5</v>
      </c>
      <c r="T537" s="93">
        <f t="shared" si="59"/>
        <v>94.5</v>
      </c>
    </row>
    <row r="538" spans="1:20" ht="15">
      <c r="A538" s="83" t="s">
        <v>93</v>
      </c>
      <c r="B538" s="216">
        <v>1483</v>
      </c>
      <c r="C538" s="216">
        <v>1</v>
      </c>
      <c r="D538" s="42" t="s">
        <v>589</v>
      </c>
      <c r="E538" s="58"/>
      <c r="F538" s="58"/>
      <c r="G538" s="106">
        <v>42706</v>
      </c>
      <c r="H538" s="216">
        <v>65909</v>
      </c>
      <c r="I538" s="64">
        <v>105</v>
      </c>
      <c r="J538" s="208" t="s">
        <v>587</v>
      </c>
      <c r="K538" s="58"/>
      <c r="L538" s="42" t="s">
        <v>1862</v>
      </c>
      <c r="M538" s="92">
        <v>0.1</v>
      </c>
      <c r="N538" s="93">
        <v>12</v>
      </c>
      <c r="O538" s="93">
        <v>0</v>
      </c>
      <c r="P538" s="93">
        <f t="shared" si="60"/>
        <v>0.875</v>
      </c>
      <c r="Q538" s="93">
        <f t="shared" si="61"/>
        <v>10.5</v>
      </c>
      <c r="R538" s="93">
        <f t="shared" si="62"/>
        <v>0</v>
      </c>
      <c r="S538" s="93">
        <f t="shared" si="58"/>
        <v>10.5</v>
      </c>
      <c r="T538" s="93">
        <f t="shared" si="59"/>
        <v>94.5</v>
      </c>
    </row>
    <row r="539" spans="1:20" ht="15">
      <c r="A539" s="83" t="s">
        <v>93</v>
      </c>
      <c r="B539" s="216">
        <v>1484</v>
      </c>
      <c r="C539" s="216">
        <v>1</v>
      </c>
      <c r="D539" s="42" t="s">
        <v>589</v>
      </c>
      <c r="E539" s="58"/>
      <c r="F539" s="58"/>
      <c r="G539" s="106">
        <v>42706</v>
      </c>
      <c r="H539" s="216">
        <v>65909</v>
      </c>
      <c r="I539" s="64">
        <v>105</v>
      </c>
      <c r="J539" s="208" t="s">
        <v>587</v>
      </c>
      <c r="K539" s="58"/>
      <c r="L539" s="42" t="s">
        <v>1862</v>
      </c>
      <c r="M539" s="92">
        <v>0.1</v>
      </c>
      <c r="N539" s="93">
        <v>12</v>
      </c>
      <c r="O539" s="93">
        <v>0</v>
      </c>
      <c r="P539" s="93">
        <f t="shared" si="60"/>
        <v>0.875</v>
      </c>
      <c r="Q539" s="93">
        <f t="shared" si="61"/>
        <v>10.5</v>
      </c>
      <c r="R539" s="93">
        <f t="shared" si="62"/>
        <v>0</v>
      </c>
      <c r="S539" s="93">
        <f t="shared" si="58"/>
        <v>10.5</v>
      </c>
      <c r="T539" s="93">
        <f t="shared" si="59"/>
        <v>94.5</v>
      </c>
    </row>
    <row r="540" spans="1:20" ht="15">
      <c r="A540" s="83" t="s">
        <v>93</v>
      </c>
      <c r="B540" s="216">
        <v>1485</v>
      </c>
      <c r="C540" s="216">
        <v>1</v>
      </c>
      <c r="D540" s="42" t="s">
        <v>589</v>
      </c>
      <c r="E540" s="58"/>
      <c r="F540" s="58"/>
      <c r="G540" s="106">
        <v>42706</v>
      </c>
      <c r="H540" s="216">
        <v>65909</v>
      </c>
      <c r="I540" s="64">
        <v>105</v>
      </c>
      <c r="J540" s="208" t="s">
        <v>587</v>
      </c>
      <c r="K540" s="58"/>
      <c r="L540" s="42" t="s">
        <v>1862</v>
      </c>
      <c r="M540" s="92">
        <v>0.1</v>
      </c>
      <c r="N540" s="93">
        <v>12</v>
      </c>
      <c r="O540" s="93">
        <v>0</v>
      </c>
      <c r="P540" s="93">
        <f t="shared" si="60"/>
        <v>0.875</v>
      </c>
      <c r="Q540" s="93">
        <f t="shared" si="61"/>
        <v>10.5</v>
      </c>
      <c r="R540" s="93">
        <f t="shared" si="62"/>
        <v>0</v>
      </c>
      <c r="S540" s="93">
        <f t="shared" si="58"/>
        <v>10.5</v>
      </c>
      <c r="T540" s="93">
        <f t="shared" si="59"/>
        <v>94.5</v>
      </c>
    </row>
    <row r="541" spans="1:20" ht="15">
      <c r="A541" s="83" t="s">
        <v>93</v>
      </c>
      <c r="B541" s="216">
        <v>1486</v>
      </c>
      <c r="C541" s="216">
        <v>1</v>
      </c>
      <c r="D541" s="42" t="s">
        <v>589</v>
      </c>
      <c r="E541" s="58"/>
      <c r="F541" s="58"/>
      <c r="G541" s="106">
        <v>42706</v>
      </c>
      <c r="H541" s="216">
        <v>65909</v>
      </c>
      <c r="I541" s="64">
        <v>105</v>
      </c>
      <c r="J541" s="208" t="s">
        <v>587</v>
      </c>
      <c r="K541" s="58"/>
      <c r="L541" s="42" t="s">
        <v>1862</v>
      </c>
      <c r="M541" s="92">
        <v>0.1</v>
      </c>
      <c r="N541" s="93">
        <v>12</v>
      </c>
      <c r="O541" s="93">
        <v>0</v>
      </c>
      <c r="P541" s="93">
        <f t="shared" si="60"/>
        <v>0.875</v>
      </c>
      <c r="Q541" s="93">
        <f t="shared" si="61"/>
        <v>10.5</v>
      </c>
      <c r="R541" s="93">
        <f t="shared" si="62"/>
        <v>0</v>
      </c>
      <c r="S541" s="93">
        <f t="shared" si="58"/>
        <v>10.5</v>
      </c>
      <c r="T541" s="93">
        <f t="shared" si="59"/>
        <v>94.5</v>
      </c>
    </row>
    <row r="542" spans="1:20" ht="15">
      <c r="A542" s="83" t="s">
        <v>93</v>
      </c>
      <c r="B542" s="216">
        <v>1487</v>
      </c>
      <c r="C542" s="216">
        <v>1</v>
      </c>
      <c r="D542" s="42" t="s">
        <v>583</v>
      </c>
      <c r="E542" s="58"/>
      <c r="F542" s="58"/>
      <c r="G542" s="106">
        <v>42706</v>
      </c>
      <c r="H542" s="216">
        <v>65909</v>
      </c>
      <c r="I542" s="64">
        <v>105</v>
      </c>
      <c r="J542" s="208" t="s">
        <v>587</v>
      </c>
      <c r="K542" s="58"/>
      <c r="L542" s="42" t="s">
        <v>1862</v>
      </c>
      <c r="M542" s="92">
        <v>0.1</v>
      </c>
      <c r="N542" s="93">
        <v>12</v>
      </c>
      <c r="O542" s="93">
        <v>0</v>
      </c>
      <c r="P542" s="93">
        <f t="shared" si="60"/>
        <v>0.875</v>
      </c>
      <c r="Q542" s="93">
        <f t="shared" si="61"/>
        <v>10.5</v>
      </c>
      <c r="R542" s="93">
        <f t="shared" si="62"/>
        <v>0</v>
      </c>
      <c r="S542" s="93">
        <f t="shared" si="58"/>
        <v>10.5</v>
      </c>
      <c r="T542" s="93">
        <f t="shared" si="59"/>
        <v>94.5</v>
      </c>
    </row>
    <row r="543" spans="1:20" ht="15">
      <c r="A543" s="83" t="s">
        <v>93</v>
      </c>
      <c r="B543" s="216">
        <v>1488</v>
      </c>
      <c r="C543" s="216">
        <v>1</v>
      </c>
      <c r="D543" s="42" t="s">
        <v>583</v>
      </c>
      <c r="E543" s="58"/>
      <c r="F543" s="58"/>
      <c r="G543" s="106">
        <v>42706</v>
      </c>
      <c r="H543" s="216">
        <v>65909</v>
      </c>
      <c r="I543" s="64">
        <v>105</v>
      </c>
      <c r="J543" s="208" t="s">
        <v>587</v>
      </c>
      <c r="K543" s="58"/>
      <c r="L543" s="42" t="s">
        <v>1862</v>
      </c>
      <c r="M543" s="92">
        <v>0.1</v>
      </c>
      <c r="N543" s="93">
        <v>12</v>
      </c>
      <c r="O543" s="93">
        <v>0</v>
      </c>
      <c r="P543" s="93">
        <f t="shared" si="60"/>
        <v>0.875</v>
      </c>
      <c r="Q543" s="93">
        <f t="shared" si="61"/>
        <v>10.5</v>
      </c>
      <c r="R543" s="93">
        <f t="shared" si="62"/>
        <v>0</v>
      </c>
      <c r="S543" s="93">
        <f t="shared" si="58"/>
        <v>10.5</v>
      </c>
      <c r="T543" s="93">
        <f t="shared" si="59"/>
        <v>94.5</v>
      </c>
    </row>
    <row r="544" spans="1:20" ht="15">
      <c r="A544" s="83" t="s">
        <v>93</v>
      </c>
      <c r="B544" s="216">
        <v>1489</v>
      </c>
      <c r="C544" s="216">
        <v>1</v>
      </c>
      <c r="D544" s="42" t="s">
        <v>583</v>
      </c>
      <c r="E544" s="58"/>
      <c r="F544" s="58"/>
      <c r="G544" s="106">
        <v>42706</v>
      </c>
      <c r="H544" s="216">
        <v>65909</v>
      </c>
      <c r="I544" s="64">
        <v>105</v>
      </c>
      <c r="J544" s="208" t="s">
        <v>587</v>
      </c>
      <c r="K544" s="58"/>
      <c r="L544" s="42" t="s">
        <v>1862</v>
      </c>
      <c r="M544" s="92">
        <v>0.1</v>
      </c>
      <c r="N544" s="93">
        <v>12</v>
      </c>
      <c r="O544" s="93">
        <v>0</v>
      </c>
      <c r="P544" s="93">
        <f t="shared" si="60"/>
        <v>0.875</v>
      </c>
      <c r="Q544" s="93">
        <f t="shared" si="61"/>
        <v>10.5</v>
      </c>
      <c r="R544" s="93">
        <f t="shared" si="62"/>
        <v>0</v>
      </c>
      <c r="S544" s="93">
        <f t="shared" si="58"/>
        <v>10.5</v>
      </c>
      <c r="T544" s="93">
        <f t="shared" si="59"/>
        <v>94.5</v>
      </c>
    </row>
    <row r="545" spans="1:20" ht="15">
      <c r="A545" s="83" t="s">
        <v>93</v>
      </c>
      <c r="B545" s="216">
        <v>1490</v>
      </c>
      <c r="C545" s="216">
        <v>1</v>
      </c>
      <c r="D545" s="42" t="s">
        <v>583</v>
      </c>
      <c r="E545" s="58"/>
      <c r="F545" s="58"/>
      <c r="G545" s="106">
        <v>42706</v>
      </c>
      <c r="H545" s="216">
        <v>65909</v>
      </c>
      <c r="I545" s="64">
        <v>105</v>
      </c>
      <c r="J545" s="208" t="s">
        <v>587</v>
      </c>
      <c r="K545" s="58"/>
      <c r="L545" s="42" t="s">
        <v>1862</v>
      </c>
      <c r="M545" s="92">
        <v>0.1</v>
      </c>
      <c r="N545" s="93">
        <v>12</v>
      </c>
      <c r="O545" s="93">
        <v>0</v>
      </c>
      <c r="P545" s="93">
        <f t="shared" si="60"/>
        <v>0.875</v>
      </c>
      <c r="Q545" s="93">
        <f t="shared" si="61"/>
        <v>10.5</v>
      </c>
      <c r="R545" s="93">
        <f t="shared" si="62"/>
        <v>0</v>
      </c>
      <c r="S545" s="93">
        <f t="shared" si="58"/>
        <v>10.5</v>
      </c>
      <c r="T545" s="93">
        <f t="shared" si="59"/>
        <v>94.5</v>
      </c>
    </row>
    <row r="546" spans="1:20" ht="15">
      <c r="A546" s="83" t="s">
        <v>93</v>
      </c>
      <c r="B546" s="216">
        <v>1491</v>
      </c>
      <c r="C546" s="216">
        <v>1</v>
      </c>
      <c r="D546" s="42" t="s">
        <v>583</v>
      </c>
      <c r="E546" s="58"/>
      <c r="F546" s="58"/>
      <c r="G546" s="106">
        <v>42706</v>
      </c>
      <c r="H546" s="216">
        <v>65909</v>
      </c>
      <c r="I546" s="64">
        <v>105</v>
      </c>
      <c r="J546" s="208" t="s">
        <v>587</v>
      </c>
      <c r="K546" s="58"/>
      <c r="L546" s="42" t="s">
        <v>1862</v>
      </c>
      <c r="M546" s="92">
        <v>0.1</v>
      </c>
      <c r="N546" s="93">
        <v>12</v>
      </c>
      <c r="O546" s="93">
        <v>0</v>
      </c>
      <c r="P546" s="93">
        <f t="shared" si="60"/>
        <v>0.875</v>
      </c>
      <c r="Q546" s="93">
        <f t="shared" si="61"/>
        <v>10.5</v>
      </c>
      <c r="R546" s="93">
        <f t="shared" si="62"/>
        <v>0</v>
      </c>
      <c r="S546" s="93">
        <f t="shared" si="58"/>
        <v>10.5</v>
      </c>
      <c r="T546" s="93">
        <f t="shared" si="59"/>
        <v>94.5</v>
      </c>
    </row>
    <row r="547" spans="1:20" ht="15">
      <c r="A547" s="83" t="s">
        <v>93</v>
      </c>
      <c r="B547" s="216">
        <v>1492</v>
      </c>
      <c r="C547" s="216">
        <v>1</v>
      </c>
      <c r="D547" s="42" t="s">
        <v>583</v>
      </c>
      <c r="E547" s="58"/>
      <c r="F547" s="58"/>
      <c r="G547" s="106">
        <v>42706</v>
      </c>
      <c r="H547" s="216">
        <v>65909</v>
      </c>
      <c r="I547" s="64">
        <v>105</v>
      </c>
      <c r="J547" s="208" t="s">
        <v>587</v>
      </c>
      <c r="K547" s="58"/>
      <c r="L547" s="42" t="s">
        <v>1862</v>
      </c>
      <c r="M547" s="92">
        <v>0.1</v>
      </c>
      <c r="N547" s="93">
        <v>12</v>
      </c>
      <c r="O547" s="93">
        <v>0</v>
      </c>
      <c r="P547" s="93">
        <f t="shared" si="60"/>
        <v>0.875</v>
      </c>
      <c r="Q547" s="93">
        <f t="shared" si="61"/>
        <v>10.5</v>
      </c>
      <c r="R547" s="93">
        <f t="shared" si="62"/>
        <v>0</v>
      </c>
      <c r="S547" s="93">
        <f t="shared" si="58"/>
        <v>10.5</v>
      </c>
      <c r="T547" s="93">
        <f t="shared" si="59"/>
        <v>94.5</v>
      </c>
    </row>
    <row r="548" spans="1:20" ht="15">
      <c r="A548" s="83" t="s">
        <v>93</v>
      </c>
      <c r="B548" s="216">
        <v>1493</v>
      </c>
      <c r="C548" s="216">
        <v>1</v>
      </c>
      <c r="D548" s="42" t="s">
        <v>583</v>
      </c>
      <c r="E548" s="58"/>
      <c r="F548" s="58"/>
      <c r="G548" s="106">
        <v>42706</v>
      </c>
      <c r="H548" s="216">
        <v>65909</v>
      </c>
      <c r="I548" s="64">
        <v>105</v>
      </c>
      <c r="J548" s="208" t="s">
        <v>587</v>
      </c>
      <c r="K548" s="58"/>
      <c r="L548" s="42" t="s">
        <v>1862</v>
      </c>
      <c r="M548" s="92">
        <v>0.1</v>
      </c>
      <c r="N548" s="93">
        <v>12</v>
      </c>
      <c r="O548" s="93">
        <v>0</v>
      </c>
      <c r="P548" s="93">
        <f t="shared" si="60"/>
        <v>0.875</v>
      </c>
      <c r="Q548" s="93">
        <f t="shared" si="61"/>
        <v>10.5</v>
      </c>
      <c r="R548" s="93">
        <f t="shared" si="62"/>
        <v>0</v>
      </c>
      <c r="S548" s="93">
        <f t="shared" si="58"/>
        <v>10.5</v>
      </c>
      <c r="T548" s="93">
        <f t="shared" si="59"/>
        <v>94.5</v>
      </c>
    </row>
    <row r="549" spans="1:20" ht="15">
      <c r="A549" s="83" t="s">
        <v>93</v>
      </c>
      <c r="B549" s="216">
        <v>1494</v>
      </c>
      <c r="C549" s="216">
        <v>1</v>
      </c>
      <c r="D549" s="42" t="s">
        <v>583</v>
      </c>
      <c r="E549" s="58"/>
      <c r="F549" s="58"/>
      <c r="G549" s="106">
        <v>42706</v>
      </c>
      <c r="H549" s="216">
        <v>65909</v>
      </c>
      <c r="I549" s="64">
        <v>105</v>
      </c>
      <c r="J549" s="208" t="s">
        <v>587</v>
      </c>
      <c r="K549" s="58"/>
      <c r="L549" s="42" t="s">
        <v>1862</v>
      </c>
      <c r="M549" s="92">
        <v>0.1</v>
      </c>
      <c r="N549" s="93">
        <v>12</v>
      </c>
      <c r="O549" s="93">
        <v>0</v>
      </c>
      <c r="P549" s="93">
        <f t="shared" si="60"/>
        <v>0.875</v>
      </c>
      <c r="Q549" s="93">
        <f t="shared" si="61"/>
        <v>10.5</v>
      </c>
      <c r="R549" s="93">
        <f t="shared" si="62"/>
        <v>0</v>
      </c>
      <c r="S549" s="93">
        <f t="shared" si="58"/>
        <v>10.5</v>
      </c>
      <c r="T549" s="93">
        <f t="shared" si="59"/>
        <v>94.5</v>
      </c>
    </row>
    <row r="550" spans="1:20" ht="15">
      <c r="A550" s="83" t="s">
        <v>93</v>
      </c>
      <c r="B550" s="216">
        <v>1495</v>
      </c>
      <c r="C550" s="216">
        <v>1</v>
      </c>
      <c r="D550" s="42" t="s">
        <v>583</v>
      </c>
      <c r="E550" s="58"/>
      <c r="F550" s="58"/>
      <c r="G550" s="106">
        <v>42706</v>
      </c>
      <c r="H550" s="216">
        <v>65909</v>
      </c>
      <c r="I550" s="64">
        <v>105</v>
      </c>
      <c r="J550" s="208" t="s">
        <v>587</v>
      </c>
      <c r="K550" s="58"/>
      <c r="L550" s="42" t="s">
        <v>1862</v>
      </c>
      <c r="M550" s="92">
        <v>0.1</v>
      </c>
      <c r="N550" s="93">
        <v>12</v>
      </c>
      <c r="O550" s="93">
        <v>0</v>
      </c>
      <c r="P550" s="93">
        <f t="shared" si="60"/>
        <v>0.875</v>
      </c>
      <c r="Q550" s="93">
        <f t="shared" si="61"/>
        <v>10.5</v>
      </c>
      <c r="R550" s="93">
        <f t="shared" si="62"/>
        <v>0</v>
      </c>
      <c r="S550" s="93">
        <f t="shared" si="58"/>
        <v>10.5</v>
      </c>
      <c r="T550" s="93">
        <f t="shared" si="59"/>
        <v>94.5</v>
      </c>
    </row>
    <row r="551" spans="1:20" ht="15">
      <c r="A551" s="83" t="s">
        <v>93</v>
      </c>
      <c r="B551" s="216">
        <v>1496</v>
      </c>
      <c r="C551" s="216">
        <v>1</v>
      </c>
      <c r="D551" s="42" t="s">
        <v>583</v>
      </c>
      <c r="E551" s="58"/>
      <c r="F551" s="58"/>
      <c r="G551" s="106">
        <v>42706</v>
      </c>
      <c r="H551" s="216">
        <v>65909</v>
      </c>
      <c r="I551" s="64">
        <v>105</v>
      </c>
      <c r="J551" s="208" t="s">
        <v>587</v>
      </c>
      <c r="K551" s="58"/>
      <c r="L551" s="42" t="s">
        <v>1862</v>
      </c>
      <c r="M551" s="92">
        <v>0.1</v>
      </c>
      <c r="N551" s="93">
        <v>12</v>
      </c>
      <c r="O551" s="93">
        <v>0</v>
      </c>
      <c r="P551" s="93">
        <f t="shared" si="60"/>
        <v>0.875</v>
      </c>
      <c r="Q551" s="93">
        <f t="shared" si="61"/>
        <v>10.5</v>
      </c>
      <c r="R551" s="93">
        <f t="shared" si="62"/>
        <v>0</v>
      </c>
      <c r="S551" s="93">
        <f t="shared" si="58"/>
        <v>10.5</v>
      </c>
      <c r="T551" s="93">
        <f t="shared" si="59"/>
        <v>94.5</v>
      </c>
    </row>
    <row r="552" spans="1:20" ht="15">
      <c r="A552" s="83" t="s">
        <v>93</v>
      </c>
      <c r="B552" s="216">
        <v>1497</v>
      </c>
      <c r="C552" s="216">
        <v>1</v>
      </c>
      <c r="D552" s="42" t="s">
        <v>583</v>
      </c>
      <c r="E552" s="58"/>
      <c r="F552" s="58"/>
      <c r="G552" s="106">
        <v>42706</v>
      </c>
      <c r="H552" s="216">
        <v>65909</v>
      </c>
      <c r="I552" s="64">
        <v>105</v>
      </c>
      <c r="J552" s="208" t="s">
        <v>587</v>
      </c>
      <c r="K552" s="58"/>
      <c r="L552" s="42" t="s">
        <v>1862</v>
      </c>
      <c r="M552" s="92">
        <v>0.1</v>
      </c>
      <c r="N552" s="93">
        <v>12</v>
      </c>
      <c r="O552" s="93">
        <v>0</v>
      </c>
      <c r="P552" s="93">
        <f t="shared" si="60"/>
        <v>0.875</v>
      </c>
      <c r="Q552" s="93">
        <f t="shared" si="61"/>
        <v>10.5</v>
      </c>
      <c r="R552" s="93">
        <f t="shared" si="62"/>
        <v>0</v>
      </c>
      <c r="S552" s="93">
        <f t="shared" si="58"/>
        <v>10.5</v>
      </c>
      <c r="T552" s="93">
        <f t="shared" si="59"/>
        <v>94.5</v>
      </c>
    </row>
    <row r="553" spans="1:20" ht="15">
      <c r="A553" s="83" t="s">
        <v>93</v>
      </c>
      <c r="B553" s="216">
        <v>1498</v>
      </c>
      <c r="C553" s="216">
        <v>1</v>
      </c>
      <c r="D553" s="42" t="s">
        <v>583</v>
      </c>
      <c r="E553" s="58"/>
      <c r="F553" s="58"/>
      <c r="G553" s="106">
        <v>42706</v>
      </c>
      <c r="H553" s="216">
        <v>65909</v>
      </c>
      <c r="I553" s="64">
        <v>105</v>
      </c>
      <c r="J553" s="208" t="s">
        <v>587</v>
      </c>
      <c r="K553" s="58"/>
      <c r="L553" s="42" t="s">
        <v>1862</v>
      </c>
      <c r="M553" s="92">
        <v>0.1</v>
      </c>
      <c r="N553" s="93">
        <v>12</v>
      </c>
      <c r="O553" s="93">
        <v>0</v>
      </c>
      <c r="P553" s="93">
        <f t="shared" si="60"/>
        <v>0.875</v>
      </c>
      <c r="Q553" s="93">
        <f t="shared" si="61"/>
        <v>10.5</v>
      </c>
      <c r="R553" s="93">
        <f t="shared" si="62"/>
        <v>0</v>
      </c>
      <c r="S553" s="93">
        <f t="shared" si="58"/>
        <v>10.5</v>
      </c>
      <c r="T553" s="93">
        <f t="shared" si="59"/>
        <v>94.5</v>
      </c>
    </row>
    <row r="554" spans="1:20" ht="15">
      <c r="A554" s="83" t="s">
        <v>93</v>
      </c>
      <c r="B554" s="216">
        <v>1499</v>
      </c>
      <c r="C554" s="216">
        <v>1</v>
      </c>
      <c r="D554" s="42" t="s">
        <v>583</v>
      </c>
      <c r="E554" s="58"/>
      <c r="F554" s="58"/>
      <c r="G554" s="106">
        <v>42706</v>
      </c>
      <c r="H554" s="216">
        <v>65909</v>
      </c>
      <c r="I554" s="64">
        <v>105</v>
      </c>
      <c r="J554" s="208" t="s">
        <v>587</v>
      </c>
      <c r="K554" s="58"/>
      <c r="L554" s="42" t="s">
        <v>1862</v>
      </c>
      <c r="M554" s="92">
        <v>0.1</v>
      </c>
      <c r="N554" s="93">
        <v>12</v>
      </c>
      <c r="O554" s="93">
        <v>0</v>
      </c>
      <c r="P554" s="93">
        <f t="shared" si="60"/>
        <v>0.875</v>
      </c>
      <c r="Q554" s="93">
        <f t="shared" si="61"/>
        <v>10.5</v>
      </c>
      <c r="R554" s="93">
        <f t="shared" si="62"/>
        <v>0</v>
      </c>
      <c r="S554" s="93">
        <f t="shared" si="58"/>
        <v>10.5</v>
      </c>
      <c r="T554" s="93">
        <f t="shared" si="59"/>
        <v>94.5</v>
      </c>
    </row>
    <row r="555" spans="1:20" ht="15">
      <c r="A555" s="83" t="s">
        <v>93</v>
      </c>
      <c r="B555" s="216">
        <v>1500</v>
      </c>
      <c r="C555" s="216">
        <v>1</v>
      </c>
      <c r="D555" s="42" t="s">
        <v>583</v>
      </c>
      <c r="E555" s="58"/>
      <c r="F555" s="58"/>
      <c r="G555" s="106">
        <v>42706</v>
      </c>
      <c r="H555" s="216">
        <v>65909</v>
      </c>
      <c r="I555" s="64">
        <v>105</v>
      </c>
      <c r="J555" s="208" t="s">
        <v>587</v>
      </c>
      <c r="K555" s="58"/>
      <c r="L555" s="42" t="s">
        <v>1862</v>
      </c>
      <c r="M555" s="92">
        <v>0.1</v>
      </c>
      <c r="N555" s="93">
        <v>12</v>
      </c>
      <c r="O555" s="93">
        <v>0</v>
      </c>
      <c r="P555" s="93">
        <f t="shared" si="60"/>
        <v>0.875</v>
      </c>
      <c r="Q555" s="93">
        <f t="shared" si="61"/>
        <v>10.5</v>
      </c>
      <c r="R555" s="93">
        <f t="shared" si="62"/>
        <v>0</v>
      </c>
      <c r="S555" s="93">
        <f t="shared" si="58"/>
        <v>10.5</v>
      </c>
      <c r="T555" s="93">
        <f t="shared" si="59"/>
        <v>94.5</v>
      </c>
    </row>
    <row r="556" spans="1:20" ht="15">
      <c r="A556" s="83" t="s">
        <v>93</v>
      </c>
      <c r="B556" s="216">
        <v>1501</v>
      </c>
      <c r="C556" s="216">
        <v>1</v>
      </c>
      <c r="D556" s="42" t="s">
        <v>583</v>
      </c>
      <c r="E556" s="58"/>
      <c r="F556" s="58"/>
      <c r="G556" s="106">
        <v>42706</v>
      </c>
      <c r="H556" s="216">
        <v>65909</v>
      </c>
      <c r="I556" s="64">
        <v>105</v>
      </c>
      <c r="J556" s="208" t="s">
        <v>587</v>
      </c>
      <c r="K556" s="58"/>
      <c r="L556" s="42" t="s">
        <v>1862</v>
      </c>
      <c r="M556" s="92">
        <v>0.1</v>
      </c>
      <c r="N556" s="93">
        <v>12</v>
      </c>
      <c r="O556" s="93">
        <v>0</v>
      </c>
      <c r="P556" s="93">
        <f t="shared" si="60"/>
        <v>0.875</v>
      </c>
      <c r="Q556" s="93">
        <f t="shared" si="61"/>
        <v>10.5</v>
      </c>
      <c r="R556" s="93">
        <f t="shared" si="62"/>
        <v>0</v>
      </c>
      <c r="S556" s="93">
        <f t="shared" si="58"/>
        <v>10.5</v>
      </c>
      <c r="T556" s="93">
        <f t="shared" si="59"/>
        <v>94.5</v>
      </c>
    </row>
    <row r="557" spans="1:20" ht="15">
      <c r="A557" s="83" t="s">
        <v>93</v>
      </c>
      <c r="B557" s="216">
        <v>1502</v>
      </c>
      <c r="C557" s="216">
        <v>1</v>
      </c>
      <c r="D557" s="42" t="s">
        <v>583</v>
      </c>
      <c r="E557" s="58"/>
      <c r="F557" s="58"/>
      <c r="G557" s="106">
        <v>42706</v>
      </c>
      <c r="H557" s="216">
        <v>65909</v>
      </c>
      <c r="I557" s="64">
        <v>105</v>
      </c>
      <c r="J557" s="208" t="s">
        <v>587</v>
      </c>
      <c r="K557" s="58"/>
      <c r="L557" s="42" t="s">
        <v>1862</v>
      </c>
      <c r="M557" s="92">
        <v>0.1</v>
      </c>
      <c r="N557" s="93">
        <v>12</v>
      </c>
      <c r="O557" s="93">
        <v>0</v>
      </c>
      <c r="P557" s="93">
        <f t="shared" si="60"/>
        <v>0.875</v>
      </c>
      <c r="Q557" s="93">
        <f t="shared" si="61"/>
        <v>10.5</v>
      </c>
      <c r="R557" s="93">
        <f t="shared" si="62"/>
        <v>0</v>
      </c>
      <c r="S557" s="93">
        <f t="shared" si="58"/>
        <v>10.5</v>
      </c>
      <c r="T557" s="93">
        <f t="shared" si="59"/>
        <v>94.5</v>
      </c>
    </row>
    <row r="558" spans="1:20" ht="15">
      <c r="A558" s="83" t="s">
        <v>93</v>
      </c>
      <c r="B558" s="216">
        <v>1503</v>
      </c>
      <c r="C558" s="216">
        <v>1</v>
      </c>
      <c r="D558" s="42" t="s">
        <v>583</v>
      </c>
      <c r="E558" s="58"/>
      <c r="F558" s="58"/>
      <c r="G558" s="106">
        <v>42706</v>
      </c>
      <c r="H558" s="216">
        <v>65909</v>
      </c>
      <c r="I558" s="64">
        <v>105</v>
      </c>
      <c r="J558" s="208" t="s">
        <v>587</v>
      </c>
      <c r="K558" s="58"/>
      <c r="L558" s="42" t="s">
        <v>1862</v>
      </c>
      <c r="M558" s="92">
        <v>0.1</v>
      </c>
      <c r="N558" s="93">
        <v>12</v>
      </c>
      <c r="O558" s="93">
        <v>0</v>
      </c>
      <c r="P558" s="93">
        <f t="shared" si="60"/>
        <v>0.875</v>
      </c>
      <c r="Q558" s="93">
        <f t="shared" si="61"/>
        <v>10.5</v>
      </c>
      <c r="R558" s="93">
        <f t="shared" si="62"/>
        <v>0</v>
      </c>
      <c r="S558" s="93">
        <f t="shared" si="58"/>
        <v>10.5</v>
      </c>
      <c r="T558" s="93">
        <f t="shared" si="59"/>
        <v>94.5</v>
      </c>
    </row>
    <row r="559" spans="1:20" ht="15">
      <c r="A559" s="83" t="s">
        <v>93</v>
      </c>
      <c r="B559" s="216">
        <v>1504</v>
      </c>
      <c r="C559" s="216">
        <v>1</v>
      </c>
      <c r="D559" s="42" t="s">
        <v>583</v>
      </c>
      <c r="E559" s="58"/>
      <c r="F559" s="58"/>
      <c r="G559" s="106">
        <v>42706</v>
      </c>
      <c r="H559" s="216">
        <v>65909</v>
      </c>
      <c r="I559" s="64">
        <v>105</v>
      </c>
      <c r="J559" s="208" t="s">
        <v>587</v>
      </c>
      <c r="K559" s="58"/>
      <c r="L559" s="42" t="s">
        <v>1862</v>
      </c>
      <c r="M559" s="92">
        <v>0.1</v>
      </c>
      <c r="N559" s="93">
        <v>12</v>
      </c>
      <c r="O559" s="93">
        <v>0</v>
      </c>
      <c r="P559" s="93">
        <f t="shared" si="60"/>
        <v>0.875</v>
      </c>
      <c r="Q559" s="93">
        <f t="shared" si="61"/>
        <v>10.5</v>
      </c>
      <c r="R559" s="93">
        <f t="shared" si="62"/>
        <v>0</v>
      </c>
      <c r="S559" s="93">
        <f t="shared" si="58"/>
        <v>10.5</v>
      </c>
      <c r="T559" s="93">
        <f t="shared" si="59"/>
        <v>94.5</v>
      </c>
    </row>
    <row r="560" spans="1:20" ht="15">
      <c r="A560" s="83" t="s">
        <v>93</v>
      </c>
      <c r="B560" s="216">
        <v>1505</v>
      </c>
      <c r="C560" s="216">
        <v>1</v>
      </c>
      <c r="D560" s="42" t="s">
        <v>583</v>
      </c>
      <c r="E560" s="58"/>
      <c r="F560" s="58"/>
      <c r="G560" s="106">
        <v>42706</v>
      </c>
      <c r="H560" s="216">
        <v>65909</v>
      </c>
      <c r="I560" s="64">
        <v>105</v>
      </c>
      <c r="J560" s="208" t="s">
        <v>587</v>
      </c>
      <c r="K560" s="58"/>
      <c r="L560" s="42" t="s">
        <v>1862</v>
      </c>
      <c r="M560" s="92">
        <v>0.1</v>
      </c>
      <c r="N560" s="93">
        <v>12</v>
      </c>
      <c r="O560" s="93">
        <v>0</v>
      </c>
      <c r="P560" s="93">
        <f t="shared" si="60"/>
        <v>0.875</v>
      </c>
      <c r="Q560" s="93">
        <f t="shared" si="61"/>
        <v>10.5</v>
      </c>
      <c r="R560" s="93">
        <f t="shared" si="62"/>
        <v>0</v>
      </c>
      <c r="S560" s="93">
        <f t="shared" si="58"/>
        <v>10.5</v>
      </c>
      <c r="T560" s="93">
        <f t="shared" si="59"/>
        <v>94.5</v>
      </c>
    </row>
    <row r="561" spans="1:20" ht="15">
      <c r="A561" s="83" t="s">
        <v>93</v>
      </c>
      <c r="B561" s="216">
        <v>1506</v>
      </c>
      <c r="C561" s="216">
        <v>1</v>
      </c>
      <c r="D561" s="42" t="s">
        <v>583</v>
      </c>
      <c r="E561" s="58"/>
      <c r="F561" s="58"/>
      <c r="G561" s="106">
        <v>42706</v>
      </c>
      <c r="H561" s="216">
        <v>65909</v>
      </c>
      <c r="I561" s="64">
        <v>105</v>
      </c>
      <c r="J561" s="208" t="s">
        <v>587</v>
      </c>
      <c r="K561" s="58"/>
      <c r="L561" s="42" t="s">
        <v>1862</v>
      </c>
      <c r="M561" s="92">
        <v>0.1</v>
      </c>
      <c r="N561" s="93">
        <v>12</v>
      </c>
      <c r="O561" s="93">
        <v>0</v>
      </c>
      <c r="P561" s="93">
        <f t="shared" si="60"/>
        <v>0.875</v>
      </c>
      <c r="Q561" s="93">
        <f t="shared" si="61"/>
        <v>10.5</v>
      </c>
      <c r="R561" s="93">
        <f t="shared" si="62"/>
        <v>0</v>
      </c>
      <c r="S561" s="93">
        <f t="shared" si="58"/>
        <v>10.5</v>
      </c>
      <c r="T561" s="93">
        <f t="shared" si="59"/>
        <v>94.5</v>
      </c>
    </row>
    <row r="562" spans="1:20" ht="15">
      <c r="A562" s="83" t="s">
        <v>93</v>
      </c>
      <c r="B562" s="216">
        <v>1507</v>
      </c>
      <c r="C562" s="216">
        <v>1</v>
      </c>
      <c r="D562" s="42" t="s">
        <v>590</v>
      </c>
      <c r="E562" s="58"/>
      <c r="F562" s="58"/>
      <c r="G562" s="106">
        <v>42693</v>
      </c>
      <c r="H562" s="216">
        <v>64672</v>
      </c>
      <c r="I562" s="64">
        <v>764.99</v>
      </c>
      <c r="J562" s="208" t="s">
        <v>587</v>
      </c>
      <c r="K562" s="58"/>
      <c r="L562" s="42" t="s">
        <v>1862</v>
      </c>
      <c r="M562" s="92">
        <v>0.1</v>
      </c>
      <c r="N562" s="93">
        <v>12</v>
      </c>
      <c r="O562" s="93">
        <v>1</v>
      </c>
      <c r="P562" s="93">
        <f t="shared" si="60"/>
        <v>6.3749166666666675</v>
      </c>
      <c r="Q562" s="93">
        <f t="shared" si="61"/>
        <v>76.499000000000009</v>
      </c>
      <c r="R562" s="93">
        <f t="shared" si="62"/>
        <v>6.3749166666666675</v>
      </c>
      <c r="S562" s="93">
        <f t="shared" si="58"/>
        <v>82.873916666666673</v>
      </c>
      <c r="T562" s="93">
        <f t="shared" si="59"/>
        <v>682.11608333333334</v>
      </c>
    </row>
    <row r="563" spans="1:20" ht="15">
      <c r="A563" s="83" t="s">
        <v>93</v>
      </c>
      <c r="B563" s="216">
        <v>1508</v>
      </c>
      <c r="C563" s="216">
        <v>1</v>
      </c>
      <c r="D563" s="42" t="s">
        <v>590</v>
      </c>
      <c r="E563" s="58"/>
      <c r="F563" s="58"/>
      <c r="G563" s="106">
        <v>42693</v>
      </c>
      <c r="H563" s="216">
        <v>64672</v>
      </c>
      <c r="I563" s="64">
        <v>764.99</v>
      </c>
      <c r="J563" s="208" t="s">
        <v>587</v>
      </c>
      <c r="K563" s="58"/>
      <c r="L563" s="42" t="s">
        <v>1862</v>
      </c>
      <c r="M563" s="92">
        <v>0.1</v>
      </c>
      <c r="N563" s="93">
        <v>12</v>
      </c>
      <c r="O563" s="93">
        <v>1</v>
      </c>
      <c r="P563" s="93">
        <f t="shared" si="60"/>
        <v>6.3749166666666675</v>
      </c>
      <c r="Q563" s="93">
        <f t="shared" si="61"/>
        <v>76.499000000000009</v>
      </c>
      <c r="R563" s="93">
        <f t="shared" si="62"/>
        <v>6.3749166666666675</v>
      </c>
      <c r="S563" s="93">
        <f t="shared" si="58"/>
        <v>82.873916666666673</v>
      </c>
      <c r="T563" s="93">
        <f t="shared" si="59"/>
        <v>682.11608333333334</v>
      </c>
    </row>
    <row r="564" spans="1:20" ht="15">
      <c r="A564" s="83" t="s">
        <v>93</v>
      </c>
      <c r="B564" s="216">
        <v>1509</v>
      </c>
      <c r="C564" s="216">
        <v>1</v>
      </c>
      <c r="D564" s="42" t="s">
        <v>590</v>
      </c>
      <c r="E564" s="58"/>
      <c r="F564" s="58"/>
      <c r="G564" s="106">
        <v>42693</v>
      </c>
      <c r="H564" s="216">
        <v>64672</v>
      </c>
      <c r="I564" s="64">
        <v>764.99</v>
      </c>
      <c r="J564" s="208" t="s">
        <v>587</v>
      </c>
      <c r="K564" s="58"/>
      <c r="L564" s="42" t="s">
        <v>1862</v>
      </c>
      <c r="M564" s="92">
        <v>0.1</v>
      </c>
      <c r="N564" s="93">
        <v>12</v>
      </c>
      <c r="O564" s="93">
        <v>1</v>
      </c>
      <c r="P564" s="93">
        <f t="shared" si="60"/>
        <v>6.3749166666666675</v>
      </c>
      <c r="Q564" s="93">
        <f t="shared" si="61"/>
        <v>76.499000000000009</v>
      </c>
      <c r="R564" s="93">
        <f t="shared" si="62"/>
        <v>6.3749166666666675</v>
      </c>
      <c r="S564" s="93">
        <f t="shared" si="58"/>
        <v>82.873916666666673</v>
      </c>
      <c r="T564" s="93">
        <f t="shared" si="59"/>
        <v>682.11608333333334</v>
      </c>
    </row>
    <row r="565" spans="1:20" ht="15">
      <c r="A565" s="83" t="s">
        <v>93</v>
      </c>
      <c r="B565" s="216">
        <v>1510</v>
      </c>
      <c r="C565" s="216">
        <v>1</v>
      </c>
      <c r="D565" s="42" t="s">
        <v>590</v>
      </c>
      <c r="E565" s="58"/>
      <c r="F565" s="58"/>
      <c r="G565" s="106">
        <v>42693</v>
      </c>
      <c r="H565" s="216">
        <v>64672</v>
      </c>
      <c r="I565" s="64">
        <v>764.99</v>
      </c>
      <c r="J565" s="208" t="s">
        <v>587</v>
      </c>
      <c r="K565" s="58"/>
      <c r="L565" s="42" t="s">
        <v>1862</v>
      </c>
      <c r="M565" s="92">
        <v>0.1</v>
      </c>
      <c r="N565" s="93">
        <v>12</v>
      </c>
      <c r="O565" s="93">
        <v>1</v>
      </c>
      <c r="P565" s="93">
        <f t="shared" si="60"/>
        <v>6.3749166666666675</v>
      </c>
      <c r="Q565" s="93">
        <f t="shared" si="61"/>
        <v>76.499000000000009</v>
      </c>
      <c r="R565" s="93">
        <f t="shared" si="62"/>
        <v>6.3749166666666675</v>
      </c>
      <c r="S565" s="93">
        <f t="shared" si="58"/>
        <v>82.873916666666673</v>
      </c>
      <c r="T565" s="93">
        <f t="shared" si="59"/>
        <v>682.11608333333334</v>
      </c>
    </row>
    <row r="566" spans="1:20" ht="15">
      <c r="A566" s="83" t="s">
        <v>93</v>
      </c>
      <c r="B566" s="216">
        <v>1511</v>
      </c>
      <c r="C566" s="216">
        <v>1</v>
      </c>
      <c r="D566" s="42" t="s">
        <v>590</v>
      </c>
      <c r="E566" s="58"/>
      <c r="F566" s="58"/>
      <c r="G566" s="106">
        <v>42693</v>
      </c>
      <c r="H566" s="216">
        <v>64672</v>
      </c>
      <c r="I566" s="64">
        <v>764.99</v>
      </c>
      <c r="J566" s="208" t="s">
        <v>587</v>
      </c>
      <c r="K566" s="58"/>
      <c r="L566" s="42" t="s">
        <v>1862</v>
      </c>
      <c r="M566" s="92">
        <v>0.1</v>
      </c>
      <c r="N566" s="93">
        <v>12</v>
      </c>
      <c r="O566" s="93">
        <v>1</v>
      </c>
      <c r="P566" s="93">
        <f t="shared" si="60"/>
        <v>6.3749166666666675</v>
      </c>
      <c r="Q566" s="93">
        <f t="shared" si="61"/>
        <v>76.499000000000009</v>
      </c>
      <c r="R566" s="93">
        <f t="shared" si="62"/>
        <v>6.3749166666666675</v>
      </c>
      <c r="S566" s="93">
        <f t="shared" si="58"/>
        <v>82.873916666666673</v>
      </c>
      <c r="T566" s="93">
        <f t="shared" si="59"/>
        <v>682.11608333333334</v>
      </c>
    </row>
    <row r="567" spans="1:20" ht="15">
      <c r="A567" s="83" t="s">
        <v>93</v>
      </c>
      <c r="B567" s="216">
        <v>1512</v>
      </c>
      <c r="C567" s="216">
        <v>1</v>
      </c>
      <c r="D567" s="42" t="s">
        <v>590</v>
      </c>
      <c r="E567" s="58"/>
      <c r="F567" s="58"/>
      <c r="G567" s="106">
        <v>42693</v>
      </c>
      <c r="H567" s="216">
        <v>64672</v>
      </c>
      <c r="I567" s="64">
        <v>764.99</v>
      </c>
      <c r="J567" s="208" t="s">
        <v>587</v>
      </c>
      <c r="K567" s="58"/>
      <c r="L567" s="42" t="s">
        <v>1862</v>
      </c>
      <c r="M567" s="92">
        <v>0.1</v>
      </c>
      <c r="N567" s="93">
        <v>12</v>
      </c>
      <c r="O567" s="93">
        <v>1</v>
      </c>
      <c r="P567" s="93">
        <f t="shared" si="60"/>
        <v>6.3749166666666675</v>
      </c>
      <c r="Q567" s="93">
        <f t="shared" si="61"/>
        <v>76.499000000000009</v>
      </c>
      <c r="R567" s="93">
        <f t="shared" si="62"/>
        <v>6.3749166666666675</v>
      </c>
      <c r="S567" s="93">
        <f t="shared" si="58"/>
        <v>82.873916666666673</v>
      </c>
      <c r="T567" s="93">
        <f t="shared" si="59"/>
        <v>682.11608333333334</v>
      </c>
    </row>
    <row r="568" spans="1:20" ht="15">
      <c r="A568" s="83" t="s">
        <v>93</v>
      </c>
      <c r="B568" s="216">
        <v>1513</v>
      </c>
      <c r="C568" s="216">
        <v>1</v>
      </c>
      <c r="D568" s="42" t="s">
        <v>590</v>
      </c>
      <c r="E568" s="58"/>
      <c r="F568" s="58"/>
      <c r="G568" s="106">
        <v>42693</v>
      </c>
      <c r="H568" s="216">
        <v>64672</v>
      </c>
      <c r="I568" s="64">
        <v>764.99</v>
      </c>
      <c r="J568" s="208" t="s">
        <v>587</v>
      </c>
      <c r="K568" s="58"/>
      <c r="L568" s="42" t="s">
        <v>1862</v>
      </c>
      <c r="M568" s="92">
        <v>0.1</v>
      </c>
      <c r="N568" s="93">
        <v>12</v>
      </c>
      <c r="O568" s="93">
        <v>1</v>
      </c>
      <c r="P568" s="93">
        <f t="shared" si="60"/>
        <v>6.3749166666666675</v>
      </c>
      <c r="Q568" s="93">
        <f t="shared" si="61"/>
        <v>76.499000000000009</v>
      </c>
      <c r="R568" s="93">
        <f t="shared" si="62"/>
        <v>6.3749166666666675</v>
      </c>
      <c r="S568" s="93">
        <f t="shared" si="58"/>
        <v>82.873916666666673</v>
      </c>
      <c r="T568" s="93">
        <f t="shared" si="59"/>
        <v>682.11608333333334</v>
      </c>
    </row>
    <row r="569" spans="1:20" ht="15">
      <c r="A569" s="83" t="s">
        <v>93</v>
      </c>
      <c r="B569" s="216">
        <v>1514</v>
      </c>
      <c r="C569" s="216">
        <v>1</v>
      </c>
      <c r="D569" s="42" t="s">
        <v>590</v>
      </c>
      <c r="E569" s="58"/>
      <c r="F569" s="58"/>
      <c r="G569" s="106">
        <v>42693</v>
      </c>
      <c r="H569" s="216">
        <v>64672</v>
      </c>
      <c r="I569" s="64">
        <v>764.99</v>
      </c>
      <c r="J569" s="208" t="s">
        <v>587</v>
      </c>
      <c r="K569" s="58"/>
      <c r="L569" s="42" t="s">
        <v>1862</v>
      </c>
      <c r="M569" s="92">
        <v>0.1</v>
      </c>
      <c r="N569" s="93">
        <v>12</v>
      </c>
      <c r="O569" s="93">
        <v>1</v>
      </c>
      <c r="P569" s="93">
        <f t="shared" si="60"/>
        <v>6.3749166666666675</v>
      </c>
      <c r="Q569" s="93">
        <f t="shared" si="61"/>
        <v>76.499000000000009</v>
      </c>
      <c r="R569" s="93">
        <f t="shared" si="62"/>
        <v>6.3749166666666675</v>
      </c>
      <c r="S569" s="93">
        <f t="shared" si="58"/>
        <v>82.873916666666673</v>
      </c>
      <c r="T569" s="93">
        <f t="shared" si="59"/>
        <v>682.11608333333334</v>
      </c>
    </row>
    <row r="570" spans="1:20" ht="15">
      <c r="A570" s="83" t="s">
        <v>93</v>
      </c>
      <c r="B570" s="216">
        <v>1515</v>
      </c>
      <c r="C570" s="216">
        <v>1</v>
      </c>
      <c r="D570" s="42" t="s">
        <v>590</v>
      </c>
      <c r="E570" s="58"/>
      <c r="F570" s="58"/>
      <c r="G570" s="106">
        <v>42693</v>
      </c>
      <c r="H570" s="216">
        <v>64672</v>
      </c>
      <c r="I570" s="64">
        <v>764.99</v>
      </c>
      <c r="J570" s="208" t="s">
        <v>587</v>
      </c>
      <c r="K570" s="58"/>
      <c r="L570" s="42" t="s">
        <v>1862</v>
      </c>
      <c r="M570" s="92">
        <v>0.1</v>
      </c>
      <c r="N570" s="93">
        <v>12</v>
      </c>
      <c r="O570" s="93">
        <v>1</v>
      </c>
      <c r="P570" s="93">
        <f t="shared" si="60"/>
        <v>6.3749166666666675</v>
      </c>
      <c r="Q570" s="93">
        <f t="shared" si="61"/>
        <v>76.499000000000009</v>
      </c>
      <c r="R570" s="93">
        <f t="shared" si="62"/>
        <v>6.3749166666666675</v>
      </c>
      <c r="S570" s="93">
        <f t="shared" si="58"/>
        <v>82.873916666666673</v>
      </c>
      <c r="T570" s="93">
        <f t="shared" si="59"/>
        <v>682.11608333333334</v>
      </c>
    </row>
    <row r="571" spans="1:20" ht="15">
      <c r="A571" s="83" t="s">
        <v>93</v>
      </c>
      <c r="B571" s="216">
        <v>1516</v>
      </c>
      <c r="C571" s="216">
        <v>1</v>
      </c>
      <c r="D571" s="42" t="s">
        <v>590</v>
      </c>
      <c r="E571" s="58"/>
      <c r="F571" s="58"/>
      <c r="G571" s="106">
        <v>42693</v>
      </c>
      <c r="H571" s="216">
        <v>64672</v>
      </c>
      <c r="I571" s="64">
        <v>764.99</v>
      </c>
      <c r="J571" s="208" t="s">
        <v>587</v>
      </c>
      <c r="K571" s="58"/>
      <c r="L571" s="42" t="s">
        <v>1862</v>
      </c>
      <c r="M571" s="92">
        <v>0.1</v>
      </c>
      <c r="N571" s="93">
        <v>12</v>
      </c>
      <c r="O571" s="93">
        <v>1</v>
      </c>
      <c r="P571" s="93">
        <f t="shared" si="60"/>
        <v>6.3749166666666675</v>
      </c>
      <c r="Q571" s="93">
        <f t="shared" si="61"/>
        <v>76.499000000000009</v>
      </c>
      <c r="R571" s="93">
        <f t="shared" si="62"/>
        <v>6.3749166666666675</v>
      </c>
      <c r="S571" s="93">
        <f t="shared" si="58"/>
        <v>82.873916666666673</v>
      </c>
      <c r="T571" s="93">
        <f t="shared" si="59"/>
        <v>682.11608333333334</v>
      </c>
    </row>
    <row r="572" spans="1:20" ht="15">
      <c r="A572" s="83" t="s">
        <v>93</v>
      </c>
      <c r="B572" s="216">
        <v>1517</v>
      </c>
      <c r="C572" s="216">
        <v>1</v>
      </c>
      <c r="D572" s="42" t="s">
        <v>591</v>
      </c>
      <c r="E572" s="58"/>
      <c r="F572" s="58"/>
      <c r="G572" s="106">
        <v>42693</v>
      </c>
      <c r="H572" s="216">
        <v>64672</v>
      </c>
      <c r="I572" s="64">
        <v>115</v>
      </c>
      <c r="J572" s="208" t="s">
        <v>587</v>
      </c>
      <c r="K572" s="58"/>
      <c r="L572" s="42" t="s">
        <v>1862</v>
      </c>
      <c r="M572" s="92">
        <v>0.1</v>
      </c>
      <c r="N572" s="93">
        <v>12</v>
      </c>
      <c r="O572" s="93">
        <v>1</v>
      </c>
      <c r="P572" s="93">
        <f t="shared" si="60"/>
        <v>0.95833333333333337</v>
      </c>
      <c r="Q572" s="93">
        <f t="shared" si="61"/>
        <v>11.5</v>
      </c>
      <c r="R572" s="93">
        <f t="shared" si="62"/>
        <v>0.95833333333333337</v>
      </c>
      <c r="S572" s="93">
        <f t="shared" si="58"/>
        <v>12.458333333333334</v>
      </c>
      <c r="T572" s="93">
        <f t="shared" si="59"/>
        <v>102.54166666666667</v>
      </c>
    </row>
    <row r="573" spans="1:20" ht="15">
      <c r="A573" s="83" t="s">
        <v>93</v>
      </c>
      <c r="B573" s="216">
        <v>1518</v>
      </c>
      <c r="C573" s="216">
        <v>1</v>
      </c>
      <c r="D573" s="42" t="s">
        <v>591</v>
      </c>
      <c r="E573" s="58"/>
      <c r="F573" s="58"/>
      <c r="G573" s="106">
        <v>42693</v>
      </c>
      <c r="H573" s="216">
        <v>64672</v>
      </c>
      <c r="I573" s="64">
        <v>115</v>
      </c>
      <c r="J573" s="208" t="s">
        <v>587</v>
      </c>
      <c r="K573" s="58"/>
      <c r="L573" s="42" t="s">
        <v>1862</v>
      </c>
      <c r="M573" s="92">
        <v>0.1</v>
      </c>
      <c r="N573" s="93">
        <v>12</v>
      </c>
      <c r="O573" s="93">
        <v>1</v>
      </c>
      <c r="P573" s="93">
        <f t="shared" si="60"/>
        <v>0.95833333333333337</v>
      </c>
      <c r="Q573" s="93">
        <f t="shared" si="61"/>
        <v>11.5</v>
      </c>
      <c r="R573" s="93">
        <f t="shared" si="62"/>
        <v>0.95833333333333337</v>
      </c>
      <c r="S573" s="93">
        <f t="shared" si="58"/>
        <v>12.458333333333334</v>
      </c>
      <c r="T573" s="93">
        <f t="shared" si="59"/>
        <v>102.54166666666667</v>
      </c>
    </row>
    <row r="574" spans="1:20" ht="15">
      <c r="A574" s="83" t="s">
        <v>93</v>
      </c>
      <c r="B574" s="216">
        <v>1519</v>
      </c>
      <c r="C574" s="216">
        <v>1</v>
      </c>
      <c r="D574" s="42" t="s">
        <v>591</v>
      </c>
      <c r="E574" s="58"/>
      <c r="F574" s="58"/>
      <c r="G574" s="106">
        <v>42693</v>
      </c>
      <c r="H574" s="216">
        <v>64672</v>
      </c>
      <c r="I574" s="64">
        <v>115</v>
      </c>
      <c r="J574" s="208" t="s">
        <v>587</v>
      </c>
      <c r="K574" s="58"/>
      <c r="L574" s="42" t="s">
        <v>1862</v>
      </c>
      <c r="M574" s="92">
        <v>0.1</v>
      </c>
      <c r="N574" s="93">
        <v>12</v>
      </c>
      <c r="O574" s="93">
        <v>1</v>
      </c>
      <c r="P574" s="93">
        <f t="shared" si="60"/>
        <v>0.95833333333333337</v>
      </c>
      <c r="Q574" s="93">
        <f t="shared" si="61"/>
        <v>11.5</v>
      </c>
      <c r="R574" s="93">
        <f t="shared" si="62"/>
        <v>0.95833333333333337</v>
      </c>
      <c r="S574" s="93">
        <f t="shared" si="58"/>
        <v>12.458333333333334</v>
      </c>
      <c r="T574" s="93">
        <f t="shared" si="59"/>
        <v>102.54166666666667</v>
      </c>
    </row>
    <row r="575" spans="1:20" ht="15">
      <c r="A575" s="83" t="s">
        <v>93</v>
      </c>
      <c r="B575" s="216">
        <v>1520</v>
      </c>
      <c r="C575" s="216">
        <v>1</v>
      </c>
      <c r="D575" s="42" t="s">
        <v>591</v>
      </c>
      <c r="E575" s="58"/>
      <c r="F575" s="58"/>
      <c r="G575" s="106">
        <v>42693</v>
      </c>
      <c r="H575" s="216">
        <v>64672</v>
      </c>
      <c r="I575" s="64">
        <v>115</v>
      </c>
      <c r="J575" s="208" t="s">
        <v>587</v>
      </c>
      <c r="K575" s="58"/>
      <c r="L575" s="42" t="s">
        <v>1862</v>
      </c>
      <c r="M575" s="92">
        <v>0.1</v>
      </c>
      <c r="N575" s="93">
        <v>12</v>
      </c>
      <c r="O575" s="93">
        <v>1</v>
      </c>
      <c r="P575" s="93">
        <f t="shared" si="60"/>
        <v>0.95833333333333337</v>
      </c>
      <c r="Q575" s="93">
        <f t="shared" si="61"/>
        <v>11.5</v>
      </c>
      <c r="R575" s="93">
        <f t="shared" si="62"/>
        <v>0.95833333333333337</v>
      </c>
      <c r="S575" s="93">
        <f t="shared" si="58"/>
        <v>12.458333333333334</v>
      </c>
      <c r="T575" s="93">
        <f t="shared" si="59"/>
        <v>102.54166666666667</v>
      </c>
    </row>
    <row r="576" spans="1:20" ht="15">
      <c r="A576" s="83" t="s">
        <v>93</v>
      </c>
      <c r="B576" s="216">
        <v>1521</v>
      </c>
      <c r="C576" s="216">
        <v>1</v>
      </c>
      <c r="D576" s="42" t="s">
        <v>592</v>
      </c>
      <c r="E576" s="58"/>
      <c r="F576" s="58"/>
      <c r="G576" s="106">
        <v>42693</v>
      </c>
      <c r="H576" s="216">
        <v>64672</v>
      </c>
      <c r="I576" s="64">
        <v>850</v>
      </c>
      <c r="J576" s="208" t="s">
        <v>587</v>
      </c>
      <c r="K576" s="58"/>
      <c r="L576" s="42" t="s">
        <v>1862</v>
      </c>
      <c r="M576" s="92">
        <v>0.1</v>
      </c>
      <c r="N576" s="93">
        <v>12</v>
      </c>
      <c r="O576" s="93">
        <v>1</v>
      </c>
      <c r="P576" s="93">
        <f t="shared" si="60"/>
        <v>7.083333333333333</v>
      </c>
      <c r="Q576" s="93">
        <f t="shared" si="61"/>
        <v>85</v>
      </c>
      <c r="R576" s="93">
        <f t="shared" si="62"/>
        <v>7.083333333333333</v>
      </c>
      <c r="S576" s="93">
        <f t="shared" si="58"/>
        <v>92.083333333333329</v>
      </c>
      <c r="T576" s="93">
        <f t="shared" si="59"/>
        <v>757.91666666666663</v>
      </c>
    </row>
    <row r="577" spans="1:20" ht="15">
      <c r="A577" s="83" t="s">
        <v>93</v>
      </c>
      <c r="B577" s="216">
        <v>1522</v>
      </c>
      <c r="C577" s="216">
        <v>1</v>
      </c>
      <c r="D577" s="42" t="s">
        <v>593</v>
      </c>
      <c r="E577" s="58"/>
      <c r="F577" s="58"/>
      <c r="G577" s="106">
        <v>42693</v>
      </c>
      <c r="H577" s="216">
        <v>64672</v>
      </c>
      <c r="I577" s="64">
        <v>1219.99</v>
      </c>
      <c r="J577" s="208" t="s">
        <v>587</v>
      </c>
      <c r="K577" s="58"/>
      <c r="L577" s="42" t="s">
        <v>1862</v>
      </c>
      <c r="M577" s="92">
        <v>0.1</v>
      </c>
      <c r="N577" s="93">
        <v>12</v>
      </c>
      <c r="O577" s="93">
        <v>1</v>
      </c>
      <c r="P577" s="93">
        <f t="shared" si="60"/>
        <v>10.166583333333334</v>
      </c>
      <c r="Q577" s="93">
        <f t="shared" si="61"/>
        <v>121.999</v>
      </c>
      <c r="R577" s="93">
        <f t="shared" si="62"/>
        <v>10.166583333333334</v>
      </c>
      <c r="S577" s="93">
        <f t="shared" si="58"/>
        <v>132.16558333333333</v>
      </c>
      <c r="T577" s="93">
        <f t="shared" si="59"/>
        <v>1087.8244166666666</v>
      </c>
    </row>
    <row r="578" spans="1:20" ht="15">
      <c r="A578" s="83" t="s">
        <v>93</v>
      </c>
      <c r="B578" s="216">
        <v>1523</v>
      </c>
      <c r="C578" s="216">
        <v>1</v>
      </c>
      <c r="D578" s="42" t="s">
        <v>594</v>
      </c>
      <c r="E578" s="58"/>
      <c r="F578" s="58"/>
      <c r="G578" s="106">
        <v>42693</v>
      </c>
      <c r="H578" s="216">
        <v>64672</v>
      </c>
      <c r="I578" s="64">
        <v>75</v>
      </c>
      <c r="J578" s="208" t="s">
        <v>587</v>
      </c>
      <c r="K578" s="58"/>
      <c r="L578" s="42" t="s">
        <v>1862</v>
      </c>
      <c r="M578" s="92">
        <v>0.1</v>
      </c>
      <c r="N578" s="93">
        <v>12</v>
      </c>
      <c r="O578" s="93">
        <v>1</v>
      </c>
      <c r="P578" s="93">
        <f t="shared" si="60"/>
        <v>0.625</v>
      </c>
      <c r="Q578" s="93">
        <f t="shared" si="61"/>
        <v>7.5</v>
      </c>
      <c r="R578" s="93">
        <f t="shared" si="62"/>
        <v>0.625</v>
      </c>
      <c r="S578" s="93">
        <f t="shared" si="58"/>
        <v>8.125</v>
      </c>
      <c r="T578" s="93">
        <f t="shared" si="59"/>
        <v>66.875</v>
      </c>
    </row>
    <row r="579" spans="1:20" ht="15">
      <c r="A579" s="83" t="s">
        <v>93</v>
      </c>
      <c r="B579" s="216">
        <v>1524</v>
      </c>
      <c r="C579" s="216">
        <v>1</v>
      </c>
      <c r="D579" s="42" t="s">
        <v>595</v>
      </c>
      <c r="E579" s="58"/>
      <c r="F579" s="58"/>
      <c r="G579" s="106">
        <v>42693</v>
      </c>
      <c r="H579" s="216">
        <v>64672</v>
      </c>
      <c r="I579" s="64">
        <v>37</v>
      </c>
      <c r="J579" s="208" t="s">
        <v>587</v>
      </c>
      <c r="K579" s="58"/>
      <c r="L579" s="42" t="s">
        <v>1862</v>
      </c>
      <c r="M579" s="92">
        <v>0.1</v>
      </c>
      <c r="N579" s="93">
        <v>12</v>
      </c>
      <c r="O579" s="93">
        <v>1</v>
      </c>
      <c r="P579" s="93">
        <f t="shared" si="60"/>
        <v>0.30833333333333335</v>
      </c>
      <c r="Q579" s="93">
        <f t="shared" si="61"/>
        <v>3.7</v>
      </c>
      <c r="R579" s="93">
        <f t="shared" si="62"/>
        <v>0.30833333333333335</v>
      </c>
      <c r="S579" s="93">
        <f t="shared" si="58"/>
        <v>4.0083333333333337</v>
      </c>
      <c r="T579" s="93">
        <f t="shared" si="59"/>
        <v>32.991666666666667</v>
      </c>
    </row>
    <row r="580" spans="1:20" ht="15">
      <c r="A580" s="83" t="s">
        <v>93</v>
      </c>
      <c r="B580" s="216">
        <v>1525</v>
      </c>
      <c r="C580" s="216">
        <v>1</v>
      </c>
      <c r="D580" s="42" t="s">
        <v>596</v>
      </c>
      <c r="E580" s="58"/>
      <c r="F580" s="58"/>
      <c r="G580" s="106">
        <v>42693</v>
      </c>
      <c r="H580" s="216">
        <v>64672</v>
      </c>
      <c r="I580" s="64">
        <v>37</v>
      </c>
      <c r="J580" s="208" t="s">
        <v>587</v>
      </c>
      <c r="K580" s="58"/>
      <c r="L580" s="42" t="s">
        <v>1862</v>
      </c>
      <c r="M580" s="92">
        <v>0.1</v>
      </c>
      <c r="N580" s="93">
        <v>12</v>
      </c>
      <c r="O580" s="93">
        <v>1</v>
      </c>
      <c r="P580" s="93">
        <f t="shared" si="60"/>
        <v>0.30833333333333335</v>
      </c>
      <c r="Q580" s="93">
        <f t="shared" si="61"/>
        <v>3.7</v>
      </c>
      <c r="R580" s="93">
        <f t="shared" si="62"/>
        <v>0.30833333333333335</v>
      </c>
      <c r="S580" s="93">
        <f t="shared" si="58"/>
        <v>4.0083333333333337</v>
      </c>
      <c r="T580" s="93">
        <f t="shared" si="59"/>
        <v>32.991666666666667</v>
      </c>
    </row>
    <row r="581" spans="1:20" ht="15">
      <c r="A581" s="83" t="s">
        <v>93</v>
      </c>
      <c r="B581" s="216">
        <v>1526</v>
      </c>
      <c r="C581" s="216">
        <v>1</v>
      </c>
      <c r="D581" s="42" t="s">
        <v>597</v>
      </c>
      <c r="E581" s="58"/>
      <c r="F581" s="58"/>
      <c r="G581" s="106">
        <v>42693</v>
      </c>
      <c r="H581" s="216">
        <v>64672</v>
      </c>
      <c r="I581" s="64">
        <v>48</v>
      </c>
      <c r="J581" s="208" t="s">
        <v>587</v>
      </c>
      <c r="K581" s="58"/>
      <c r="L581" s="42" t="s">
        <v>1862</v>
      </c>
      <c r="M581" s="92">
        <v>0.1</v>
      </c>
      <c r="N581" s="93">
        <v>12</v>
      </c>
      <c r="O581" s="93">
        <v>1</v>
      </c>
      <c r="P581" s="93">
        <f t="shared" si="60"/>
        <v>0.40000000000000008</v>
      </c>
      <c r="Q581" s="93">
        <f t="shared" si="61"/>
        <v>4.8000000000000007</v>
      </c>
      <c r="R581" s="93">
        <f t="shared" si="62"/>
        <v>0.40000000000000008</v>
      </c>
      <c r="S581" s="93">
        <f t="shared" si="58"/>
        <v>5.2000000000000011</v>
      </c>
      <c r="T581" s="93">
        <f t="shared" si="59"/>
        <v>42.8</v>
      </c>
    </row>
    <row r="582" spans="1:20" ht="15">
      <c r="A582" s="83" t="s">
        <v>93</v>
      </c>
      <c r="B582" s="216">
        <v>1527</v>
      </c>
      <c r="C582" s="216">
        <v>1</v>
      </c>
      <c r="D582" s="42" t="s">
        <v>598</v>
      </c>
      <c r="E582" s="58"/>
      <c r="F582" s="58"/>
      <c r="G582" s="106">
        <v>42693</v>
      </c>
      <c r="H582" s="216">
        <v>64672</v>
      </c>
      <c r="I582" s="64">
        <v>130</v>
      </c>
      <c r="J582" s="208" t="s">
        <v>587</v>
      </c>
      <c r="K582" s="58"/>
      <c r="L582" s="42" t="s">
        <v>1862</v>
      </c>
      <c r="M582" s="92">
        <v>0.1</v>
      </c>
      <c r="N582" s="93">
        <v>12</v>
      </c>
      <c r="O582" s="93">
        <v>1</v>
      </c>
      <c r="P582" s="93">
        <f t="shared" si="60"/>
        <v>1.0833333333333333</v>
      </c>
      <c r="Q582" s="93">
        <f t="shared" si="61"/>
        <v>13</v>
      </c>
      <c r="R582" s="93">
        <f t="shared" si="62"/>
        <v>1.0833333333333333</v>
      </c>
      <c r="S582" s="93">
        <f t="shared" si="58"/>
        <v>14.083333333333334</v>
      </c>
      <c r="T582" s="93">
        <f t="shared" si="59"/>
        <v>115.91666666666667</v>
      </c>
    </row>
    <row r="583" spans="1:20" ht="15">
      <c r="A583" s="83" t="s">
        <v>93</v>
      </c>
      <c r="B583" s="216">
        <v>1528</v>
      </c>
      <c r="C583" s="216">
        <v>1</v>
      </c>
      <c r="D583" s="42" t="s">
        <v>599</v>
      </c>
      <c r="E583" s="58"/>
      <c r="F583" s="58"/>
      <c r="G583" s="106">
        <v>42693</v>
      </c>
      <c r="H583" s="216">
        <v>64672</v>
      </c>
      <c r="I583" s="64">
        <v>2850</v>
      </c>
      <c r="J583" s="208" t="s">
        <v>587</v>
      </c>
      <c r="K583" s="58"/>
      <c r="L583" s="42" t="s">
        <v>1862</v>
      </c>
      <c r="M583" s="92">
        <v>0.1</v>
      </c>
      <c r="N583" s="93">
        <v>12</v>
      </c>
      <c r="O583" s="93">
        <v>1</v>
      </c>
      <c r="P583" s="93">
        <f t="shared" si="60"/>
        <v>23.75</v>
      </c>
      <c r="Q583" s="93">
        <f t="shared" si="61"/>
        <v>285</v>
      </c>
      <c r="R583" s="93">
        <f t="shared" si="62"/>
        <v>23.75</v>
      </c>
      <c r="S583" s="93">
        <f t="shared" si="58"/>
        <v>308.75</v>
      </c>
      <c r="T583" s="93">
        <f t="shared" si="59"/>
        <v>2541.25</v>
      </c>
    </row>
    <row r="584" spans="1:20" ht="15">
      <c r="A584" s="83" t="s">
        <v>93</v>
      </c>
      <c r="B584" s="216">
        <v>1529</v>
      </c>
      <c r="C584" s="216">
        <v>1</v>
      </c>
      <c r="D584" s="42" t="s">
        <v>600</v>
      </c>
      <c r="E584" s="58"/>
      <c r="F584" s="58"/>
      <c r="G584" s="106">
        <v>42693</v>
      </c>
      <c r="H584" s="216">
        <v>64672</v>
      </c>
      <c r="I584" s="64">
        <v>125</v>
      </c>
      <c r="J584" s="208" t="s">
        <v>587</v>
      </c>
      <c r="K584" s="58"/>
      <c r="L584" s="42" t="s">
        <v>1862</v>
      </c>
      <c r="M584" s="92">
        <v>0.1</v>
      </c>
      <c r="N584" s="93">
        <v>12</v>
      </c>
      <c r="O584" s="93">
        <v>1</v>
      </c>
      <c r="P584" s="93">
        <f t="shared" si="60"/>
        <v>1.0416666666666667</v>
      </c>
      <c r="Q584" s="93">
        <f t="shared" si="61"/>
        <v>12.5</v>
      </c>
      <c r="R584" s="93">
        <f t="shared" si="62"/>
        <v>1.0416666666666667</v>
      </c>
      <c r="S584" s="93">
        <f t="shared" si="58"/>
        <v>13.541666666666666</v>
      </c>
      <c r="T584" s="93">
        <f t="shared" si="59"/>
        <v>111.45833333333333</v>
      </c>
    </row>
    <row r="585" spans="1:20" ht="15">
      <c r="A585" s="83" t="s">
        <v>93</v>
      </c>
      <c r="B585" s="216">
        <v>1530</v>
      </c>
      <c r="C585" s="216">
        <v>1</v>
      </c>
      <c r="D585" s="42" t="s">
        <v>601</v>
      </c>
      <c r="E585" s="58"/>
      <c r="F585" s="58"/>
      <c r="G585" s="106">
        <v>42693</v>
      </c>
      <c r="H585" s="216">
        <v>64672</v>
      </c>
      <c r="I585" s="64">
        <v>59.99</v>
      </c>
      <c r="J585" s="208" t="s">
        <v>587</v>
      </c>
      <c r="K585" s="58"/>
      <c r="L585" s="42" t="s">
        <v>1862</v>
      </c>
      <c r="M585" s="92">
        <v>0.1</v>
      </c>
      <c r="N585" s="93">
        <v>12</v>
      </c>
      <c r="O585" s="93">
        <v>1</v>
      </c>
      <c r="P585" s="93">
        <f t="shared" si="60"/>
        <v>0.49991666666666673</v>
      </c>
      <c r="Q585" s="93">
        <f t="shared" si="61"/>
        <v>5.9990000000000006</v>
      </c>
      <c r="R585" s="93">
        <f t="shared" si="62"/>
        <v>0.49991666666666673</v>
      </c>
      <c r="S585" s="93">
        <f t="shared" si="58"/>
        <v>6.4989166666666671</v>
      </c>
      <c r="T585" s="93">
        <f t="shared" si="59"/>
        <v>53.491083333333336</v>
      </c>
    </row>
    <row r="586" spans="1:20" ht="15">
      <c r="A586" s="83" t="s">
        <v>93</v>
      </c>
      <c r="B586" s="216">
        <v>1531</v>
      </c>
      <c r="C586" s="216">
        <v>1</v>
      </c>
      <c r="D586" s="42" t="s">
        <v>602</v>
      </c>
      <c r="E586" s="58"/>
      <c r="F586" s="58"/>
      <c r="G586" s="106">
        <v>42693</v>
      </c>
      <c r="H586" s="216">
        <v>64672</v>
      </c>
      <c r="I586" s="64">
        <v>189.99</v>
      </c>
      <c r="J586" s="208" t="s">
        <v>587</v>
      </c>
      <c r="K586" s="58"/>
      <c r="L586" s="42" t="s">
        <v>1862</v>
      </c>
      <c r="M586" s="92">
        <v>0.1</v>
      </c>
      <c r="N586" s="93">
        <v>12</v>
      </c>
      <c r="O586" s="93">
        <v>1</v>
      </c>
      <c r="P586" s="93">
        <f t="shared" si="60"/>
        <v>1.5832500000000003</v>
      </c>
      <c r="Q586" s="93">
        <f t="shared" si="61"/>
        <v>18.999000000000002</v>
      </c>
      <c r="R586" s="93">
        <f t="shared" si="62"/>
        <v>1.5832500000000003</v>
      </c>
      <c r="S586" s="93">
        <f t="shared" si="58"/>
        <v>20.582250000000002</v>
      </c>
      <c r="T586" s="93">
        <f t="shared" si="59"/>
        <v>169.40775000000002</v>
      </c>
    </row>
    <row r="587" spans="1:20" ht="15">
      <c r="A587" s="83" t="s">
        <v>93</v>
      </c>
      <c r="B587" s="216">
        <v>1532</v>
      </c>
      <c r="C587" s="216">
        <v>1</v>
      </c>
      <c r="D587" s="42" t="s">
        <v>603</v>
      </c>
      <c r="E587" s="58"/>
      <c r="F587" s="58"/>
      <c r="G587" s="106">
        <v>42693</v>
      </c>
      <c r="H587" s="216">
        <v>64672</v>
      </c>
      <c r="I587" s="64">
        <v>755</v>
      </c>
      <c r="J587" s="208" t="s">
        <v>587</v>
      </c>
      <c r="K587" s="58"/>
      <c r="L587" s="42" t="s">
        <v>1862</v>
      </c>
      <c r="M587" s="92">
        <v>0.1</v>
      </c>
      <c r="N587" s="93">
        <v>12</v>
      </c>
      <c r="O587" s="93">
        <v>1</v>
      </c>
      <c r="P587" s="93">
        <f t="shared" si="60"/>
        <v>6.291666666666667</v>
      </c>
      <c r="Q587" s="93">
        <f t="shared" si="61"/>
        <v>75.5</v>
      </c>
      <c r="R587" s="93">
        <f t="shared" si="62"/>
        <v>6.291666666666667</v>
      </c>
      <c r="S587" s="93">
        <f t="shared" si="58"/>
        <v>81.791666666666671</v>
      </c>
      <c r="T587" s="93">
        <f t="shared" si="59"/>
        <v>673.20833333333337</v>
      </c>
    </row>
    <row r="588" spans="1:20" ht="15">
      <c r="A588" s="83" t="s">
        <v>93</v>
      </c>
      <c r="B588" s="216">
        <v>1533</v>
      </c>
      <c r="C588" s="216">
        <v>1</v>
      </c>
      <c r="D588" s="42" t="s">
        <v>604</v>
      </c>
      <c r="E588" s="58"/>
      <c r="F588" s="58"/>
      <c r="G588" s="106">
        <v>42693</v>
      </c>
      <c r="H588" s="216">
        <v>64672</v>
      </c>
      <c r="I588" s="64">
        <v>1850</v>
      </c>
      <c r="J588" s="208" t="s">
        <v>587</v>
      </c>
      <c r="K588" s="58"/>
      <c r="L588" s="42" t="s">
        <v>1862</v>
      </c>
      <c r="M588" s="92">
        <v>0.1</v>
      </c>
      <c r="N588" s="93">
        <v>12</v>
      </c>
      <c r="O588" s="93">
        <v>1</v>
      </c>
      <c r="P588" s="93">
        <f t="shared" si="60"/>
        <v>15.416666666666666</v>
      </c>
      <c r="Q588" s="93">
        <f t="shared" si="61"/>
        <v>185</v>
      </c>
      <c r="R588" s="93">
        <f t="shared" si="62"/>
        <v>15.416666666666666</v>
      </c>
      <c r="S588" s="93">
        <f t="shared" si="58"/>
        <v>200.41666666666666</v>
      </c>
      <c r="T588" s="93">
        <f t="shared" si="59"/>
        <v>1649.5833333333333</v>
      </c>
    </row>
    <row r="589" spans="1:20" ht="15">
      <c r="A589" s="83" t="s">
        <v>93</v>
      </c>
      <c r="B589" s="216">
        <v>1534</v>
      </c>
      <c r="C589" s="216">
        <v>1</v>
      </c>
      <c r="D589" s="42" t="s">
        <v>605</v>
      </c>
      <c r="E589" s="58"/>
      <c r="F589" s="58"/>
      <c r="G589" s="106">
        <v>42693</v>
      </c>
      <c r="H589" s="216">
        <v>64672</v>
      </c>
      <c r="I589" s="64">
        <v>75</v>
      </c>
      <c r="J589" s="208" t="s">
        <v>587</v>
      </c>
      <c r="K589" s="58"/>
      <c r="L589" s="42" t="s">
        <v>1862</v>
      </c>
      <c r="M589" s="92">
        <v>0.1</v>
      </c>
      <c r="N589" s="93">
        <v>12</v>
      </c>
      <c r="O589" s="93">
        <v>1</v>
      </c>
      <c r="P589" s="93">
        <f t="shared" si="60"/>
        <v>0.625</v>
      </c>
      <c r="Q589" s="93">
        <f t="shared" si="61"/>
        <v>7.5</v>
      </c>
      <c r="R589" s="93">
        <f t="shared" si="62"/>
        <v>0.625</v>
      </c>
      <c r="S589" s="93">
        <f t="shared" si="58"/>
        <v>8.125</v>
      </c>
      <c r="T589" s="93">
        <f t="shared" si="59"/>
        <v>66.875</v>
      </c>
    </row>
    <row r="590" spans="1:20" ht="15">
      <c r="A590" s="83" t="s">
        <v>93</v>
      </c>
      <c r="B590" s="216">
        <v>1535</v>
      </c>
      <c r="C590" s="216">
        <v>1</v>
      </c>
      <c r="D590" s="42" t="s">
        <v>605</v>
      </c>
      <c r="E590" s="58"/>
      <c r="F590" s="58"/>
      <c r="G590" s="106">
        <v>42693</v>
      </c>
      <c r="H590" s="216">
        <v>64672</v>
      </c>
      <c r="I590" s="64">
        <v>75</v>
      </c>
      <c r="J590" s="208" t="s">
        <v>587</v>
      </c>
      <c r="K590" s="58"/>
      <c r="L590" s="42" t="s">
        <v>1862</v>
      </c>
      <c r="M590" s="92">
        <v>0.1</v>
      </c>
      <c r="N590" s="93">
        <v>12</v>
      </c>
      <c r="O590" s="93">
        <v>1</v>
      </c>
      <c r="P590" s="93">
        <f t="shared" si="60"/>
        <v>0.625</v>
      </c>
      <c r="Q590" s="93">
        <f t="shared" si="61"/>
        <v>7.5</v>
      </c>
      <c r="R590" s="93">
        <f t="shared" si="62"/>
        <v>0.625</v>
      </c>
      <c r="S590" s="93">
        <f t="shared" si="58"/>
        <v>8.125</v>
      </c>
      <c r="T590" s="93">
        <f t="shared" si="59"/>
        <v>66.875</v>
      </c>
    </row>
    <row r="591" spans="1:20" ht="15">
      <c r="A591" s="83" t="s">
        <v>93</v>
      </c>
      <c r="B591" s="216">
        <v>1536</v>
      </c>
      <c r="C591" s="216">
        <v>1</v>
      </c>
      <c r="D591" s="42" t="s">
        <v>605</v>
      </c>
      <c r="E591" s="58"/>
      <c r="F591" s="58"/>
      <c r="G591" s="106">
        <v>42693</v>
      </c>
      <c r="H591" s="216">
        <v>64672</v>
      </c>
      <c r="I591" s="64">
        <v>75</v>
      </c>
      <c r="J591" s="208" t="s">
        <v>587</v>
      </c>
      <c r="K591" s="58"/>
      <c r="L591" s="42" t="s">
        <v>1862</v>
      </c>
      <c r="M591" s="92">
        <v>0.1</v>
      </c>
      <c r="N591" s="93">
        <v>12</v>
      </c>
      <c r="O591" s="93">
        <v>1</v>
      </c>
      <c r="P591" s="93">
        <f t="shared" si="60"/>
        <v>0.625</v>
      </c>
      <c r="Q591" s="93">
        <f t="shared" si="61"/>
        <v>7.5</v>
      </c>
      <c r="R591" s="93">
        <f t="shared" si="62"/>
        <v>0.625</v>
      </c>
      <c r="S591" s="93">
        <f t="shared" si="58"/>
        <v>8.125</v>
      </c>
      <c r="T591" s="93">
        <f t="shared" si="59"/>
        <v>66.875</v>
      </c>
    </row>
    <row r="592" spans="1:20" ht="15">
      <c r="A592" s="83" t="s">
        <v>93</v>
      </c>
      <c r="B592" s="216">
        <v>1537</v>
      </c>
      <c r="C592" s="216">
        <v>1</v>
      </c>
      <c r="D592" s="42" t="s">
        <v>605</v>
      </c>
      <c r="E592" s="58"/>
      <c r="F592" s="58"/>
      <c r="G592" s="106">
        <v>42693</v>
      </c>
      <c r="H592" s="216">
        <v>64672</v>
      </c>
      <c r="I592" s="64">
        <v>75</v>
      </c>
      <c r="J592" s="208" t="s">
        <v>587</v>
      </c>
      <c r="K592" s="58"/>
      <c r="L592" s="42" t="s">
        <v>1862</v>
      </c>
      <c r="M592" s="92">
        <v>0.1</v>
      </c>
      <c r="N592" s="93">
        <v>12</v>
      </c>
      <c r="O592" s="93">
        <v>1</v>
      </c>
      <c r="P592" s="93">
        <f t="shared" si="60"/>
        <v>0.625</v>
      </c>
      <c r="Q592" s="93">
        <f t="shared" si="61"/>
        <v>7.5</v>
      </c>
      <c r="R592" s="93">
        <f t="shared" si="62"/>
        <v>0.625</v>
      </c>
      <c r="S592" s="93">
        <f t="shared" si="58"/>
        <v>8.125</v>
      </c>
      <c r="T592" s="93">
        <f t="shared" si="59"/>
        <v>66.875</v>
      </c>
    </row>
    <row r="593" spans="1:20" ht="15">
      <c r="A593" s="83" t="s">
        <v>93</v>
      </c>
      <c r="B593" s="216">
        <v>1538</v>
      </c>
      <c r="C593" s="216">
        <v>1</v>
      </c>
      <c r="D593" s="42" t="s">
        <v>605</v>
      </c>
      <c r="E593" s="58"/>
      <c r="F593" s="58"/>
      <c r="G593" s="106">
        <v>42693</v>
      </c>
      <c r="H593" s="216">
        <v>64672</v>
      </c>
      <c r="I593" s="64">
        <v>75</v>
      </c>
      <c r="J593" s="208" t="s">
        <v>587</v>
      </c>
      <c r="K593" s="58"/>
      <c r="L593" s="42" t="s">
        <v>1862</v>
      </c>
      <c r="M593" s="92">
        <v>0.1</v>
      </c>
      <c r="N593" s="93">
        <v>12</v>
      </c>
      <c r="O593" s="93">
        <v>1</v>
      </c>
      <c r="P593" s="93">
        <f t="shared" si="60"/>
        <v>0.625</v>
      </c>
      <c r="Q593" s="93">
        <f t="shared" si="61"/>
        <v>7.5</v>
      </c>
      <c r="R593" s="93">
        <f t="shared" si="62"/>
        <v>0.625</v>
      </c>
      <c r="S593" s="93">
        <f t="shared" si="58"/>
        <v>8.125</v>
      </c>
      <c r="T593" s="93">
        <f t="shared" si="59"/>
        <v>66.875</v>
      </c>
    </row>
    <row r="594" spans="1:20" ht="15">
      <c r="A594" s="83" t="s">
        <v>93</v>
      </c>
      <c r="B594" s="216">
        <v>1539</v>
      </c>
      <c r="C594" s="216">
        <v>1</v>
      </c>
      <c r="D594" s="42" t="s">
        <v>606</v>
      </c>
      <c r="E594" s="58"/>
      <c r="F594" s="58"/>
      <c r="G594" s="106">
        <v>42693</v>
      </c>
      <c r="H594" s="216">
        <v>64672</v>
      </c>
      <c r="I594" s="64">
        <v>1890</v>
      </c>
      <c r="J594" s="208" t="s">
        <v>587</v>
      </c>
      <c r="K594" s="58"/>
      <c r="L594" s="42" t="s">
        <v>1862</v>
      </c>
      <c r="M594" s="92">
        <v>0.1</v>
      </c>
      <c r="N594" s="93">
        <v>12</v>
      </c>
      <c r="O594" s="93">
        <v>1</v>
      </c>
      <c r="P594" s="93">
        <f t="shared" si="60"/>
        <v>15.75</v>
      </c>
      <c r="Q594" s="93">
        <f t="shared" si="61"/>
        <v>189</v>
      </c>
      <c r="R594" s="93">
        <f t="shared" si="62"/>
        <v>15.75</v>
      </c>
      <c r="S594" s="93">
        <f t="shared" si="58"/>
        <v>204.75</v>
      </c>
      <c r="T594" s="93">
        <f t="shared" si="59"/>
        <v>1685.25</v>
      </c>
    </row>
    <row r="595" spans="1:20" ht="15">
      <c r="A595" s="83" t="s">
        <v>93</v>
      </c>
      <c r="B595" s="216">
        <v>1540</v>
      </c>
      <c r="C595" s="216">
        <v>1</v>
      </c>
      <c r="D595" s="42" t="s">
        <v>607</v>
      </c>
      <c r="E595" s="58"/>
      <c r="F595" s="58"/>
      <c r="G595" s="106">
        <v>42693</v>
      </c>
      <c r="H595" s="216">
        <v>64672</v>
      </c>
      <c r="I595" s="64">
        <v>3450</v>
      </c>
      <c r="J595" s="208" t="s">
        <v>587</v>
      </c>
      <c r="K595" s="58"/>
      <c r="L595" s="42" t="s">
        <v>1862</v>
      </c>
      <c r="M595" s="92">
        <v>0.1</v>
      </c>
      <c r="N595" s="93">
        <v>12</v>
      </c>
      <c r="O595" s="93">
        <v>1</v>
      </c>
      <c r="P595" s="93">
        <f t="shared" si="60"/>
        <v>28.75</v>
      </c>
      <c r="Q595" s="93">
        <f t="shared" si="61"/>
        <v>345</v>
      </c>
      <c r="R595" s="93">
        <f t="shared" si="62"/>
        <v>28.75</v>
      </c>
      <c r="S595" s="93">
        <f t="shared" ref="S595:S658" si="63">+R595+Q595</f>
        <v>373.75</v>
      </c>
      <c r="T595" s="93">
        <f t="shared" ref="T595:T658" si="64">+I595-S595</f>
        <v>3076.25</v>
      </c>
    </row>
    <row r="596" spans="1:20" ht="15">
      <c r="A596" s="83" t="s">
        <v>93</v>
      </c>
      <c r="B596" s="216">
        <v>1541</v>
      </c>
      <c r="C596" s="216">
        <v>1</v>
      </c>
      <c r="D596" s="42" t="s">
        <v>608</v>
      </c>
      <c r="E596" s="58"/>
      <c r="F596" s="58"/>
      <c r="G596" s="106">
        <v>42693</v>
      </c>
      <c r="H596" s="216">
        <v>64672</v>
      </c>
      <c r="I596" s="64">
        <v>1750</v>
      </c>
      <c r="J596" s="208" t="s">
        <v>587</v>
      </c>
      <c r="K596" s="58"/>
      <c r="L596" s="42" t="s">
        <v>1862</v>
      </c>
      <c r="M596" s="92">
        <v>0.1</v>
      </c>
      <c r="N596" s="93">
        <v>12</v>
      </c>
      <c r="O596" s="93">
        <v>1</v>
      </c>
      <c r="P596" s="93">
        <f t="shared" ref="P596:P659" si="65">+I596*M596/12</f>
        <v>14.583333333333334</v>
      </c>
      <c r="Q596" s="93">
        <f t="shared" ref="Q596:Q659" si="66">+P596*N596</f>
        <v>175</v>
      </c>
      <c r="R596" s="93">
        <f t="shared" ref="R596:R659" si="67">+P596*O596</f>
        <v>14.583333333333334</v>
      </c>
      <c r="S596" s="93">
        <f t="shared" si="63"/>
        <v>189.58333333333334</v>
      </c>
      <c r="T596" s="93">
        <f t="shared" si="64"/>
        <v>1560.4166666666667</v>
      </c>
    </row>
    <row r="597" spans="1:20" ht="15">
      <c r="A597" s="83" t="s">
        <v>93</v>
      </c>
      <c r="B597" s="216">
        <v>1542</v>
      </c>
      <c r="C597" s="216">
        <v>1</v>
      </c>
      <c r="D597" s="42" t="s">
        <v>609</v>
      </c>
      <c r="E597" s="58"/>
      <c r="F597" s="58"/>
      <c r="G597" s="106">
        <v>42693</v>
      </c>
      <c r="H597" s="216">
        <v>64672</v>
      </c>
      <c r="I597" s="64">
        <v>125</v>
      </c>
      <c r="J597" s="208" t="s">
        <v>587</v>
      </c>
      <c r="K597" s="58"/>
      <c r="L597" s="42" t="s">
        <v>1862</v>
      </c>
      <c r="M597" s="92">
        <v>0.1</v>
      </c>
      <c r="N597" s="93">
        <v>12</v>
      </c>
      <c r="O597" s="93">
        <v>1</v>
      </c>
      <c r="P597" s="93">
        <f t="shared" si="65"/>
        <v>1.0416666666666667</v>
      </c>
      <c r="Q597" s="93">
        <f t="shared" si="66"/>
        <v>12.5</v>
      </c>
      <c r="R597" s="93">
        <f t="shared" si="67"/>
        <v>1.0416666666666667</v>
      </c>
      <c r="S597" s="93">
        <f t="shared" si="63"/>
        <v>13.541666666666666</v>
      </c>
      <c r="T597" s="93">
        <f t="shared" si="64"/>
        <v>111.45833333333333</v>
      </c>
    </row>
    <row r="598" spans="1:20" ht="15">
      <c r="A598" s="83" t="s">
        <v>93</v>
      </c>
      <c r="B598" s="216">
        <v>1543</v>
      </c>
      <c r="C598" s="216">
        <v>1</v>
      </c>
      <c r="D598" s="42" t="s">
        <v>610</v>
      </c>
      <c r="E598" s="58"/>
      <c r="F598" s="58"/>
      <c r="G598" s="106">
        <v>42693</v>
      </c>
      <c r="H598" s="216">
        <v>64672</v>
      </c>
      <c r="I598" s="64">
        <v>195</v>
      </c>
      <c r="J598" s="208" t="s">
        <v>587</v>
      </c>
      <c r="K598" s="58"/>
      <c r="L598" s="42" t="s">
        <v>1862</v>
      </c>
      <c r="M598" s="92">
        <v>0.1</v>
      </c>
      <c r="N598" s="93">
        <v>12</v>
      </c>
      <c r="O598" s="93">
        <v>1</v>
      </c>
      <c r="P598" s="93">
        <f t="shared" si="65"/>
        <v>1.625</v>
      </c>
      <c r="Q598" s="93">
        <f t="shared" si="66"/>
        <v>19.5</v>
      </c>
      <c r="R598" s="93">
        <f t="shared" si="67"/>
        <v>1.625</v>
      </c>
      <c r="S598" s="93">
        <f t="shared" si="63"/>
        <v>21.125</v>
      </c>
      <c r="T598" s="93">
        <f t="shared" si="64"/>
        <v>173.875</v>
      </c>
    </row>
    <row r="599" spans="1:20" ht="15">
      <c r="A599" s="83" t="s">
        <v>93</v>
      </c>
      <c r="B599" s="216">
        <v>1544</v>
      </c>
      <c r="C599" s="216">
        <v>1</v>
      </c>
      <c r="D599" s="42" t="s">
        <v>611</v>
      </c>
      <c r="E599" s="58"/>
      <c r="F599" s="58"/>
      <c r="G599" s="106">
        <v>42693</v>
      </c>
      <c r="H599" s="216">
        <v>64672</v>
      </c>
      <c r="I599" s="64">
        <v>345</v>
      </c>
      <c r="J599" s="208" t="s">
        <v>587</v>
      </c>
      <c r="K599" s="58"/>
      <c r="L599" s="42" t="s">
        <v>1862</v>
      </c>
      <c r="M599" s="92">
        <v>0.1</v>
      </c>
      <c r="N599" s="93">
        <v>12</v>
      </c>
      <c r="O599" s="93">
        <v>1</v>
      </c>
      <c r="P599" s="93">
        <f t="shared" si="65"/>
        <v>2.875</v>
      </c>
      <c r="Q599" s="93">
        <f t="shared" si="66"/>
        <v>34.5</v>
      </c>
      <c r="R599" s="93">
        <f t="shared" si="67"/>
        <v>2.875</v>
      </c>
      <c r="S599" s="93">
        <f t="shared" si="63"/>
        <v>37.375</v>
      </c>
      <c r="T599" s="93">
        <f t="shared" si="64"/>
        <v>307.625</v>
      </c>
    </row>
    <row r="600" spans="1:20" ht="15">
      <c r="A600" s="83" t="s">
        <v>93</v>
      </c>
      <c r="B600" s="216">
        <v>1545</v>
      </c>
      <c r="C600" s="216">
        <v>1</v>
      </c>
      <c r="D600" s="42" t="s">
        <v>612</v>
      </c>
      <c r="E600" s="58"/>
      <c r="F600" s="58"/>
      <c r="G600" s="106">
        <v>42693</v>
      </c>
      <c r="H600" s="216">
        <v>64672</v>
      </c>
      <c r="I600" s="64">
        <v>75</v>
      </c>
      <c r="J600" s="208" t="s">
        <v>587</v>
      </c>
      <c r="K600" s="58"/>
      <c r="L600" s="42" t="s">
        <v>1862</v>
      </c>
      <c r="M600" s="92">
        <v>0.1</v>
      </c>
      <c r="N600" s="93">
        <v>12</v>
      </c>
      <c r="O600" s="93">
        <v>1</v>
      </c>
      <c r="P600" s="93">
        <f t="shared" si="65"/>
        <v>0.625</v>
      </c>
      <c r="Q600" s="93">
        <f t="shared" si="66"/>
        <v>7.5</v>
      </c>
      <c r="R600" s="93">
        <f t="shared" si="67"/>
        <v>0.625</v>
      </c>
      <c r="S600" s="93">
        <f t="shared" si="63"/>
        <v>8.125</v>
      </c>
      <c r="T600" s="93">
        <f t="shared" si="64"/>
        <v>66.875</v>
      </c>
    </row>
    <row r="601" spans="1:20" ht="15">
      <c r="A601" s="83" t="s">
        <v>93</v>
      </c>
      <c r="B601" s="216">
        <v>1546</v>
      </c>
      <c r="C601" s="216">
        <v>1</v>
      </c>
      <c r="D601" s="42" t="s">
        <v>613</v>
      </c>
      <c r="E601" s="58"/>
      <c r="F601" s="58"/>
      <c r="G601" s="106">
        <v>42693</v>
      </c>
      <c r="H601" s="216">
        <v>64672</v>
      </c>
      <c r="I601" s="64">
        <v>125</v>
      </c>
      <c r="J601" s="208" t="s">
        <v>587</v>
      </c>
      <c r="K601" s="58"/>
      <c r="L601" s="42" t="s">
        <v>1862</v>
      </c>
      <c r="M601" s="92">
        <v>0.1</v>
      </c>
      <c r="N601" s="93">
        <v>12</v>
      </c>
      <c r="O601" s="93">
        <v>1</v>
      </c>
      <c r="P601" s="93">
        <f t="shared" si="65"/>
        <v>1.0416666666666667</v>
      </c>
      <c r="Q601" s="93">
        <f t="shared" si="66"/>
        <v>12.5</v>
      </c>
      <c r="R601" s="93">
        <f t="shared" si="67"/>
        <v>1.0416666666666667</v>
      </c>
      <c r="S601" s="93">
        <f t="shared" si="63"/>
        <v>13.541666666666666</v>
      </c>
      <c r="T601" s="93">
        <f t="shared" si="64"/>
        <v>111.45833333333333</v>
      </c>
    </row>
    <row r="602" spans="1:20" ht="15">
      <c r="A602" s="83" t="s">
        <v>93</v>
      </c>
      <c r="B602" s="216">
        <v>1547</v>
      </c>
      <c r="C602" s="216">
        <v>1</v>
      </c>
      <c r="D602" s="42" t="s">
        <v>614</v>
      </c>
      <c r="E602" s="58"/>
      <c r="F602" s="58"/>
      <c r="G602" s="106">
        <v>42693</v>
      </c>
      <c r="H602" s="216">
        <v>64672</v>
      </c>
      <c r="I602" s="64">
        <v>155</v>
      </c>
      <c r="J602" s="208" t="s">
        <v>587</v>
      </c>
      <c r="K602" s="58"/>
      <c r="L602" s="42" t="s">
        <v>1862</v>
      </c>
      <c r="M602" s="92">
        <v>0.1</v>
      </c>
      <c r="N602" s="93">
        <v>12</v>
      </c>
      <c r="O602" s="93">
        <v>1</v>
      </c>
      <c r="P602" s="93">
        <f t="shared" si="65"/>
        <v>1.2916666666666667</v>
      </c>
      <c r="Q602" s="93">
        <f t="shared" si="66"/>
        <v>15.5</v>
      </c>
      <c r="R602" s="93">
        <f t="shared" si="67"/>
        <v>1.2916666666666667</v>
      </c>
      <c r="S602" s="93">
        <f t="shared" si="63"/>
        <v>16.791666666666668</v>
      </c>
      <c r="T602" s="93">
        <f t="shared" si="64"/>
        <v>138.20833333333334</v>
      </c>
    </row>
    <row r="603" spans="1:20" ht="15">
      <c r="A603" s="83" t="s">
        <v>93</v>
      </c>
      <c r="B603" s="216">
        <v>1548</v>
      </c>
      <c r="C603" s="216">
        <v>1</v>
      </c>
      <c r="D603" s="42" t="s">
        <v>615</v>
      </c>
      <c r="E603" s="58"/>
      <c r="F603" s="58"/>
      <c r="G603" s="106">
        <v>42693</v>
      </c>
      <c r="H603" s="216">
        <v>64672</v>
      </c>
      <c r="I603" s="64">
        <v>165</v>
      </c>
      <c r="J603" s="208" t="s">
        <v>587</v>
      </c>
      <c r="K603" s="58"/>
      <c r="L603" s="42" t="s">
        <v>1862</v>
      </c>
      <c r="M603" s="92">
        <v>0.1</v>
      </c>
      <c r="N603" s="93">
        <v>12</v>
      </c>
      <c r="O603" s="93">
        <v>1</v>
      </c>
      <c r="P603" s="93">
        <f t="shared" si="65"/>
        <v>1.375</v>
      </c>
      <c r="Q603" s="93">
        <f t="shared" si="66"/>
        <v>16.5</v>
      </c>
      <c r="R603" s="93">
        <f t="shared" si="67"/>
        <v>1.375</v>
      </c>
      <c r="S603" s="93">
        <f t="shared" si="63"/>
        <v>17.875</v>
      </c>
      <c r="T603" s="93">
        <f t="shared" si="64"/>
        <v>147.125</v>
      </c>
    </row>
    <row r="604" spans="1:20" ht="15">
      <c r="A604" s="83" t="s">
        <v>93</v>
      </c>
      <c r="B604" s="216">
        <v>1549</v>
      </c>
      <c r="C604" s="216">
        <v>1</v>
      </c>
      <c r="D604" s="42" t="s">
        <v>615</v>
      </c>
      <c r="E604" s="58"/>
      <c r="F604" s="58"/>
      <c r="G604" s="106">
        <v>42693</v>
      </c>
      <c r="H604" s="216">
        <v>64672</v>
      </c>
      <c r="I604" s="64">
        <v>165</v>
      </c>
      <c r="J604" s="208" t="s">
        <v>587</v>
      </c>
      <c r="K604" s="58"/>
      <c r="L604" s="42" t="s">
        <v>1862</v>
      </c>
      <c r="M604" s="92">
        <v>0.1</v>
      </c>
      <c r="N604" s="93">
        <v>12</v>
      </c>
      <c r="O604" s="93">
        <v>1</v>
      </c>
      <c r="P604" s="93">
        <f t="shared" si="65"/>
        <v>1.375</v>
      </c>
      <c r="Q604" s="93">
        <f t="shared" si="66"/>
        <v>16.5</v>
      </c>
      <c r="R604" s="93">
        <f t="shared" si="67"/>
        <v>1.375</v>
      </c>
      <c r="S604" s="93">
        <f t="shared" si="63"/>
        <v>17.875</v>
      </c>
      <c r="T604" s="93">
        <f t="shared" si="64"/>
        <v>147.125</v>
      </c>
    </row>
    <row r="605" spans="1:20" ht="15">
      <c r="A605" s="83" t="s">
        <v>93</v>
      </c>
      <c r="B605" s="216">
        <v>1550</v>
      </c>
      <c r="C605" s="216">
        <v>1</v>
      </c>
      <c r="D605" s="42" t="s">
        <v>615</v>
      </c>
      <c r="E605" s="58"/>
      <c r="F605" s="58"/>
      <c r="G605" s="106">
        <v>42693</v>
      </c>
      <c r="H605" s="216">
        <v>64672</v>
      </c>
      <c r="I605" s="64">
        <v>165</v>
      </c>
      <c r="J605" s="208" t="s">
        <v>587</v>
      </c>
      <c r="K605" s="58"/>
      <c r="L605" s="42" t="s">
        <v>1862</v>
      </c>
      <c r="M605" s="92">
        <v>0.1</v>
      </c>
      <c r="N605" s="93">
        <v>12</v>
      </c>
      <c r="O605" s="93">
        <v>1</v>
      </c>
      <c r="P605" s="93">
        <f t="shared" si="65"/>
        <v>1.375</v>
      </c>
      <c r="Q605" s="93">
        <f t="shared" si="66"/>
        <v>16.5</v>
      </c>
      <c r="R605" s="93">
        <f t="shared" si="67"/>
        <v>1.375</v>
      </c>
      <c r="S605" s="93">
        <f t="shared" si="63"/>
        <v>17.875</v>
      </c>
      <c r="T605" s="93">
        <f t="shared" si="64"/>
        <v>147.125</v>
      </c>
    </row>
    <row r="606" spans="1:20" ht="15">
      <c r="A606" s="83" t="s">
        <v>93</v>
      </c>
      <c r="B606" s="216">
        <v>1551</v>
      </c>
      <c r="C606" s="216">
        <v>1</v>
      </c>
      <c r="D606" s="42" t="s">
        <v>615</v>
      </c>
      <c r="E606" s="58"/>
      <c r="F606" s="58"/>
      <c r="G606" s="106">
        <v>42693</v>
      </c>
      <c r="H606" s="216">
        <v>64672</v>
      </c>
      <c r="I606" s="64">
        <v>165</v>
      </c>
      <c r="J606" s="208" t="s">
        <v>587</v>
      </c>
      <c r="K606" s="58"/>
      <c r="L606" s="42" t="s">
        <v>1862</v>
      </c>
      <c r="M606" s="92">
        <v>0.1</v>
      </c>
      <c r="N606" s="93">
        <v>12</v>
      </c>
      <c r="O606" s="93">
        <v>1</v>
      </c>
      <c r="P606" s="93">
        <f t="shared" si="65"/>
        <v>1.375</v>
      </c>
      <c r="Q606" s="93">
        <f t="shared" si="66"/>
        <v>16.5</v>
      </c>
      <c r="R606" s="93">
        <f t="shared" si="67"/>
        <v>1.375</v>
      </c>
      <c r="S606" s="93">
        <f t="shared" si="63"/>
        <v>17.875</v>
      </c>
      <c r="T606" s="93">
        <f t="shared" si="64"/>
        <v>147.125</v>
      </c>
    </row>
    <row r="607" spans="1:20" ht="15">
      <c r="A607" s="83" t="s">
        <v>93</v>
      </c>
      <c r="B607" s="216">
        <v>1552</v>
      </c>
      <c r="C607" s="216">
        <v>1</v>
      </c>
      <c r="D607" s="42" t="s">
        <v>615</v>
      </c>
      <c r="E607" s="58"/>
      <c r="F607" s="58"/>
      <c r="G607" s="106">
        <v>42693</v>
      </c>
      <c r="H607" s="216">
        <v>64672</v>
      </c>
      <c r="I607" s="64">
        <v>165</v>
      </c>
      <c r="J607" s="208" t="s">
        <v>587</v>
      </c>
      <c r="K607" s="58"/>
      <c r="L607" s="42" t="s">
        <v>1862</v>
      </c>
      <c r="M607" s="92">
        <v>0.1</v>
      </c>
      <c r="N607" s="93">
        <v>12</v>
      </c>
      <c r="O607" s="93">
        <v>1</v>
      </c>
      <c r="P607" s="93">
        <f t="shared" si="65"/>
        <v>1.375</v>
      </c>
      <c r="Q607" s="93">
        <f t="shared" si="66"/>
        <v>16.5</v>
      </c>
      <c r="R607" s="93">
        <f t="shared" si="67"/>
        <v>1.375</v>
      </c>
      <c r="S607" s="93">
        <f t="shared" si="63"/>
        <v>17.875</v>
      </c>
      <c r="T607" s="93">
        <f t="shared" si="64"/>
        <v>147.125</v>
      </c>
    </row>
    <row r="608" spans="1:20" ht="15">
      <c r="A608" s="83" t="s">
        <v>93</v>
      </c>
      <c r="B608" s="216">
        <v>1553</v>
      </c>
      <c r="C608" s="216">
        <v>1</v>
      </c>
      <c r="D608" s="42" t="s">
        <v>615</v>
      </c>
      <c r="E608" s="58"/>
      <c r="F608" s="58"/>
      <c r="G608" s="106">
        <v>42693</v>
      </c>
      <c r="H608" s="216">
        <v>64672</v>
      </c>
      <c r="I608" s="64">
        <v>165</v>
      </c>
      <c r="J608" s="208" t="s">
        <v>587</v>
      </c>
      <c r="K608" s="58"/>
      <c r="L608" s="42" t="s">
        <v>1862</v>
      </c>
      <c r="M608" s="92">
        <v>0.1</v>
      </c>
      <c r="N608" s="93">
        <v>12</v>
      </c>
      <c r="O608" s="93">
        <v>1</v>
      </c>
      <c r="P608" s="93">
        <f t="shared" si="65"/>
        <v>1.375</v>
      </c>
      <c r="Q608" s="93">
        <f t="shared" si="66"/>
        <v>16.5</v>
      </c>
      <c r="R608" s="93">
        <f t="shared" si="67"/>
        <v>1.375</v>
      </c>
      <c r="S608" s="93">
        <f t="shared" si="63"/>
        <v>17.875</v>
      </c>
      <c r="T608" s="93">
        <f t="shared" si="64"/>
        <v>147.125</v>
      </c>
    </row>
    <row r="609" spans="1:20" ht="15">
      <c r="A609" s="83" t="s">
        <v>93</v>
      </c>
      <c r="B609" s="216">
        <v>1554</v>
      </c>
      <c r="C609" s="216">
        <v>1</v>
      </c>
      <c r="D609" s="42" t="s">
        <v>615</v>
      </c>
      <c r="E609" s="58"/>
      <c r="F609" s="58"/>
      <c r="G609" s="106">
        <v>42693</v>
      </c>
      <c r="H609" s="216">
        <v>64672</v>
      </c>
      <c r="I609" s="64">
        <v>165</v>
      </c>
      <c r="J609" s="208" t="s">
        <v>587</v>
      </c>
      <c r="K609" s="58"/>
      <c r="L609" s="42" t="s">
        <v>1862</v>
      </c>
      <c r="M609" s="92">
        <v>0.1</v>
      </c>
      <c r="N609" s="93">
        <v>12</v>
      </c>
      <c r="O609" s="93">
        <v>1</v>
      </c>
      <c r="P609" s="93">
        <f t="shared" si="65"/>
        <v>1.375</v>
      </c>
      <c r="Q609" s="93">
        <f t="shared" si="66"/>
        <v>16.5</v>
      </c>
      <c r="R609" s="93">
        <f t="shared" si="67"/>
        <v>1.375</v>
      </c>
      <c r="S609" s="93">
        <f t="shared" si="63"/>
        <v>17.875</v>
      </c>
      <c r="T609" s="93">
        <f t="shared" si="64"/>
        <v>147.125</v>
      </c>
    </row>
    <row r="610" spans="1:20" ht="15">
      <c r="A610" s="83" t="s">
        <v>93</v>
      </c>
      <c r="B610" s="216">
        <v>1555</v>
      </c>
      <c r="C610" s="216">
        <v>1</v>
      </c>
      <c r="D610" s="42" t="s">
        <v>615</v>
      </c>
      <c r="E610" s="58"/>
      <c r="F610" s="58"/>
      <c r="G610" s="106">
        <v>42693</v>
      </c>
      <c r="H610" s="216">
        <v>64672</v>
      </c>
      <c r="I610" s="64">
        <v>165</v>
      </c>
      <c r="J610" s="208" t="s">
        <v>587</v>
      </c>
      <c r="K610" s="58"/>
      <c r="L610" s="42" t="s">
        <v>1862</v>
      </c>
      <c r="M610" s="92">
        <v>0.1</v>
      </c>
      <c r="N610" s="93">
        <v>12</v>
      </c>
      <c r="O610" s="93">
        <v>1</v>
      </c>
      <c r="P610" s="93">
        <f t="shared" si="65"/>
        <v>1.375</v>
      </c>
      <c r="Q610" s="93">
        <f t="shared" si="66"/>
        <v>16.5</v>
      </c>
      <c r="R610" s="93">
        <f t="shared" si="67"/>
        <v>1.375</v>
      </c>
      <c r="S610" s="93">
        <f t="shared" si="63"/>
        <v>17.875</v>
      </c>
      <c r="T610" s="93">
        <f t="shared" si="64"/>
        <v>147.125</v>
      </c>
    </row>
    <row r="611" spans="1:20" ht="15">
      <c r="A611" s="83" t="s">
        <v>93</v>
      </c>
      <c r="B611" s="216">
        <v>1556</v>
      </c>
      <c r="C611" s="216">
        <v>1</v>
      </c>
      <c r="D611" s="42" t="s">
        <v>615</v>
      </c>
      <c r="E611" s="58"/>
      <c r="F611" s="58"/>
      <c r="G611" s="106">
        <v>42693</v>
      </c>
      <c r="H611" s="216">
        <v>64672</v>
      </c>
      <c r="I611" s="64">
        <v>165</v>
      </c>
      <c r="J611" s="208" t="s">
        <v>587</v>
      </c>
      <c r="K611" s="58"/>
      <c r="L611" s="42" t="s">
        <v>1862</v>
      </c>
      <c r="M611" s="92">
        <v>0.1</v>
      </c>
      <c r="N611" s="93">
        <v>12</v>
      </c>
      <c r="O611" s="93">
        <v>1</v>
      </c>
      <c r="P611" s="93">
        <f t="shared" si="65"/>
        <v>1.375</v>
      </c>
      <c r="Q611" s="93">
        <f t="shared" si="66"/>
        <v>16.5</v>
      </c>
      <c r="R611" s="93">
        <f t="shared" si="67"/>
        <v>1.375</v>
      </c>
      <c r="S611" s="93">
        <f t="shared" si="63"/>
        <v>17.875</v>
      </c>
      <c r="T611" s="93">
        <f t="shared" si="64"/>
        <v>147.125</v>
      </c>
    </row>
    <row r="612" spans="1:20" ht="15">
      <c r="A612" s="83" t="s">
        <v>93</v>
      </c>
      <c r="B612" s="216">
        <v>1557</v>
      </c>
      <c r="C612" s="216">
        <v>1</v>
      </c>
      <c r="D612" s="42" t="s">
        <v>615</v>
      </c>
      <c r="E612" s="58"/>
      <c r="F612" s="58"/>
      <c r="G612" s="106">
        <v>42693</v>
      </c>
      <c r="H612" s="216">
        <v>64672</v>
      </c>
      <c r="I612" s="64">
        <v>165</v>
      </c>
      <c r="J612" s="208" t="s">
        <v>587</v>
      </c>
      <c r="K612" s="58"/>
      <c r="L612" s="42" t="s">
        <v>1862</v>
      </c>
      <c r="M612" s="92">
        <v>0.1</v>
      </c>
      <c r="N612" s="93">
        <v>12</v>
      </c>
      <c r="O612" s="93">
        <v>1</v>
      </c>
      <c r="P612" s="93">
        <f t="shared" si="65"/>
        <v>1.375</v>
      </c>
      <c r="Q612" s="93">
        <f t="shared" si="66"/>
        <v>16.5</v>
      </c>
      <c r="R612" s="93">
        <f t="shared" si="67"/>
        <v>1.375</v>
      </c>
      <c r="S612" s="93">
        <f t="shared" si="63"/>
        <v>17.875</v>
      </c>
      <c r="T612" s="93">
        <f t="shared" si="64"/>
        <v>147.125</v>
      </c>
    </row>
    <row r="613" spans="1:20" ht="15">
      <c r="A613" s="83" t="s">
        <v>93</v>
      </c>
      <c r="B613" s="216">
        <v>1558</v>
      </c>
      <c r="C613" s="216">
        <v>1</v>
      </c>
      <c r="D613" s="42" t="s">
        <v>616</v>
      </c>
      <c r="E613" s="58"/>
      <c r="F613" s="58"/>
      <c r="G613" s="106">
        <v>42693</v>
      </c>
      <c r="H613" s="216">
        <v>64672</v>
      </c>
      <c r="I613" s="64">
        <v>165</v>
      </c>
      <c r="J613" s="208" t="s">
        <v>587</v>
      </c>
      <c r="K613" s="58"/>
      <c r="L613" s="42" t="s">
        <v>1862</v>
      </c>
      <c r="M613" s="92">
        <v>0.1</v>
      </c>
      <c r="N613" s="93">
        <v>12</v>
      </c>
      <c r="O613" s="93">
        <v>1</v>
      </c>
      <c r="P613" s="93">
        <f t="shared" si="65"/>
        <v>1.375</v>
      </c>
      <c r="Q613" s="93">
        <f t="shared" si="66"/>
        <v>16.5</v>
      </c>
      <c r="R613" s="93">
        <f t="shared" si="67"/>
        <v>1.375</v>
      </c>
      <c r="S613" s="93">
        <f t="shared" si="63"/>
        <v>17.875</v>
      </c>
      <c r="T613" s="93">
        <f t="shared" si="64"/>
        <v>147.125</v>
      </c>
    </row>
    <row r="614" spans="1:20" ht="15">
      <c r="A614" s="83" t="s">
        <v>93</v>
      </c>
      <c r="B614" s="216">
        <v>1559</v>
      </c>
      <c r="C614" s="216">
        <v>1</v>
      </c>
      <c r="D614" s="42" t="s">
        <v>616</v>
      </c>
      <c r="E614" s="58"/>
      <c r="F614" s="58"/>
      <c r="G614" s="106">
        <v>42693</v>
      </c>
      <c r="H614" s="216">
        <v>64672</v>
      </c>
      <c r="I614" s="64">
        <v>165</v>
      </c>
      <c r="J614" s="208" t="s">
        <v>587</v>
      </c>
      <c r="K614" s="58"/>
      <c r="L614" s="42" t="s">
        <v>1862</v>
      </c>
      <c r="M614" s="92">
        <v>0.1</v>
      </c>
      <c r="N614" s="93">
        <v>12</v>
      </c>
      <c r="O614" s="93">
        <v>1</v>
      </c>
      <c r="P614" s="93">
        <f t="shared" si="65"/>
        <v>1.375</v>
      </c>
      <c r="Q614" s="93">
        <f t="shared" si="66"/>
        <v>16.5</v>
      </c>
      <c r="R614" s="93">
        <f t="shared" si="67"/>
        <v>1.375</v>
      </c>
      <c r="S614" s="93">
        <f t="shared" si="63"/>
        <v>17.875</v>
      </c>
      <c r="T614" s="93">
        <f t="shared" si="64"/>
        <v>147.125</v>
      </c>
    </row>
    <row r="615" spans="1:20" ht="15">
      <c r="A615" s="83" t="s">
        <v>93</v>
      </c>
      <c r="B615" s="216">
        <v>1560</v>
      </c>
      <c r="C615" s="216">
        <v>1</v>
      </c>
      <c r="D615" s="42" t="s">
        <v>616</v>
      </c>
      <c r="E615" s="58"/>
      <c r="F615" s="58"/>
      <c r="G615" s="106">
        <v>42693</v>
      </c>
      <c r="H615" s="216">
        <v>64672</v>
      </c>
      <c r="I615" s="64">
        <v>165</v>
      </c>
      <c r="J615" s="208" t="s">
        <v>587</v>
      </c>
      <c r="K615" s="58"/>
      <c r="L615" s="42" t="s">
        <v>1862</v>
      </c>
      <c r="M615" s="92">
        <v>0.1</v>
      </c>
      <c r="N615" s="93">
        <v>12</v>
      </c>
      <c r="O615" s="93">
        <v>1</v>
      </c>
      <c r="P615" s="93">
        <f t="shared" si="65"/>
        <v>1.375</v>
      </c>
      <c r="Q615" s="93">
        <f t="shared" si="66"/>
        <v>16.5</v>
      </c>
      <c r="R615" s="93">
        <f t="shared" si="67"/>
        <v>1.375</v>
      </c>
      <c r="S615" s="93">
        <f t="shared" si="63"/>
        <v>17.875</v>
      </c>
      <c r="T615" s="93">
        <f t="shared" si="64"/>
        <v>147.125</v>
      </c>
    </row>
    <row r="616" spans="1:20" ht="15">
      <c r="A616" s="83" t="s">
        <v>93</v>
      </c>
      <c r="B616" s="216">
        <v>1561</v>
      </c>
      <c r="C616" s="216">
        <v>1</v>
      </c>
      <c r="D616" s="42" t="s">
        <v>616</v>
      </c>
      <c r="E616" s="58"/>
      <c r="F616" s="58"/>
      <c r="G616" s="106">
        <v>42693</v>
      </c>
      <c r="H616" s="216">
        <v>64672</v>
      </c>
      <c r="I616" s="64">
        <v>165</v>
      </c>
      <c r="J616" s="208" t="s">
        <v>587</v>
      </c>
      <c r="K616" s="58"/>
      <c r="L616" s="42" t="s">
        <v>1862</v>
      </c>
      <c r="M616" s="92">
        <v>0.1</v>
      </c>
      <c r="N616" s="93">
        <v>12</v>
      </c>
      <c r="O616" s="93">
        <v>1</v>
      </c>
      <c r="P616" s="93">
        <f t="shared" si="65"/>
        <v>1.375</v>
      </c>
      <c r="Q616" s="93">
        <f t="shared" si="66"/>
        <v>16.5</v>
      </c>
      <c r="R616" s="93">
        <f t="shared" si="67"/>
        <v>1.375</v>
      </c>
      <c r="S616" s="93">
        <f t="shared" si="63"/>
        <v>17.875</v>
      </c>
      <c r="T616" s="93">
        <f t="shared" si="64"/>
        <v>147.125</v>
      </c>
    </row>
    <row r="617" spans="1:20" ht="15">
      <c r="A617" s="83" t="s">
        <v>93</v>
      </c>
      <c r="B617" s="216">
        <v>1562</v>
      </c>
      <c r="C617" s="216">
        <v>1</v>
      </c>
      <c r="D617" s="42" t="s">
        <v>616</v>
      </c>
      <c r="E617" s="58"/>
      <c r="F617" s="58"/>
      <c r="G617" s="106">
        <v>42693</v>
      </c>
      <c r="H617" s="216">
        <v>64672</v>
      </c>
      <c r="I617" s="64">
        <v>165</v>
      </c>
      <c r="J617" s="208" t="s">
        <v>587</v>
      </c>
      <c r="K617" s="58"/>
      <c r="L617" s="42" t="s">
        <v>1862</v>
      </c>
      <c r="M617" s="92">
        <v>0.1</v>
      </c>
      <c r="N617" s="93">
        <v>12</v>
      </c>
      <c r="O617" s="93">
        <v>1</v>
      </c>
      <c r="P617" s="93">
        <f t="shared" si="65"/>
        <v>1.375</v>
      </c>
      <c r="Q617" s="93">
        <f t="shared" si="66"/>
        <v>16.5</v>
      </c>
      <c r="R617" s="93">
        <f t="shared" si="67"/>
        <v>1.375</v>
      </c>
      <c r="S617" s="93">
        <f t="shared" si="63"/>
        <v>17.875</v>
      </c>
      <c r="T617" s="93">
        <f t="shared" si="64"/>
        <v>147.125</v>
      </c>
    </row>
    <row r="618" spans="1:20" ht="15">
      <c r="A618" s="83" t="s">
        <v>93</v>
      </c>
      <c r="B618" s="216">
        <v>1563</v>
      </c>
      <c r="C618" s="216">
        <v>1</v>
      </c>
      <c r="D618" s="42" t="s">
        <v>616</v>
      </c>
      <c r="E618" s="58"/>
      <c r="F618" s="58"/>
      <c r="G618" s="106">
        <v>42693</v>
      </c>
      <c r="H618" s="216">
        <v>64672</v>
      </c>
      <c r="I618" s="64">
        <v>165</v>
      </c>
      <c r="J618" s="208" t="s">
        <v>587</v>
      </c>
      <c r="K618" s="58"/>
      <c r="L618" s="42" t="s">
        <v>1862</v>
      </c>
      <c r="M618" s="92">
        <v>0.1</v>
      </c>
      <c r="N618" s="93">
        <v>12</v>
      </c>
      <c r="O618" s="93">
        <v>1</v>
      </c>
      <c r="P618" s="93">
        <f t="shared" si="65"/>
        <v>1.375</v>
      </c>
      <c r="Q618" s="93">
        <f t="shared" si="66"/>
        <v>16.5</v>
      </c>
      <c r="R618" s="93">
        <f t="shared" si="67"/>
        <v>1.375</v>
      </c>
      <c r="S618" s="93">
        <f t="shared" si="63"/>
        <v>17.875</v>
      </c>
      <c r="T618" s="93">
        <f t="shared" si="64"/>
        <v>147.125</v>
      </c>
    </row>
    <row r="619" spans="1:20" ht="15">
      <c r="A619" s="83" t="s">
        <v>93</v>
      </c>
      <c r="B619" s="216">
        <v>1564</v>
      </c>
      <c r="C619" s="216">
        <v>1</v>
      </c>
      <c r="D619" s="42" t="s">
        <v>616</v>
      </c>
      <c r="E619" s="58"/>
      <c r="F619" s="58"/>
      <c r="G619" s="106">
        <v>42693</v>
      </c>
      <c r="H619" s="216">
        <v>64672</v>
      </c>
      <c r="I619" s="64">
        <v>165</v>
      </c>
      <c r="J619" s="208" t="s">
        <v>587</v>
      </c>
      <c r="K619" s="58"/>
      <c r="L619" s="42" t="s">
        <v>1862</v>
      </c>
      <c r="M619" s="92">
        <v>0.1</v>
      </c>
      <c r="N619" s="93">
        <v>12</v>
      </c>
      <c r="O619" s="93">
        <v>1</v>
      </c>
      <c r="P619" s="93">
        <f t="shared" si="65"/>
        <v>1.375</v>
      </c>
      <c r="Q619" s="93">
        <f t="shared" si="66"/>
        <v>16.5</v>
      </c>
      <c r="R619" s="93">
        <f t="shared" si="67"/>
        <v>1.375</v>
      </c>
      <c r="S619" s="93">
        <f t="shared" si="63"/>
        <v>17.875</v>
      </c>
      <c r="T619" s="93">
        <f t="shared" si="64"/>
        <v>147.125</v>
      </c>
    </row>
    <row r="620" spans="1:20" ht="15">
      <c r="A620" s="83" t="s">
        <v>93</v>
      </c>
      <c r="B620" s="216">
        <v>1565</v>
      </c>
      <c r="C620" s="216">
        <v>1</v>
      </c>
      <c r="D620" s="42" t="s">
        <v>616</v>
      </c>
      <c r="E620" s="58"/>
      <c r="F620" s="58"/>
      <c r="G620" s="106">
        <v>42693</v>
      </c>
      <c r="H620" s="216">
        <v>64672</v>
      </c>
      <c r="I620" s="64">
        <v>165</v>
      </c>
      <c r="J620" s="208" t="s">
        <v>587</v>
      </c>
      <c r="K620" s="58"/>
      <c r="L620" s="42" t="s">
        <v>1862</v>
      </c>
      <c r="M620" s="92">
        <v>0.1</v>
      </c>
      <c r="N620" s="93">
        <v>12</v>
      </c>
      <c r="O620" s="93">
        <v>1</v>
      </c>
      <c r="P620" s="93">
        <f t="shared" si="65"/>
        <v>1.375</v>
      </c>
      <c r="Q620" s="93">
        <f t="shared" si="66"/>
        <v>16.5</v>
      </c>
      <c r="R620" s="93">
        <f t="shared" si="67"/>
        <v>1.375</v>
      </c>
      <c r="S620" s="93">
        <f t="shared" si="63"/>
        <v>17.875</v>
      </c>
      <c r="T620" s="93">
        <f t="shared" si="64"/>
        <v>147.125</v>
      </c>
    </row>
    <row r="621" spans="1:20" ht="15">
      <c r="A621" s="83" t="s">
        <v>93</v>
      </c>
      <c r="B621" s="216">
        <v>1566</v>
      </c>
      <c r="C621" s="216">
        <v>1</v>
      </c>
      <c r="D621" s="42" t="s">
        <v>616</v>
      </c>
      <c r="E621" s="58"/>
      <c r="F621" s="58"/>
      <c r="G621" s="106">
        <v>42693</v>
      </c>
      <c r="H621" s="216">
        <v>64672</v>
      </c>
      <c r="I621" s="64">
        <v>165</v>
      </c>
      <c r="J621" s="208" t="s">
        <v>587</v>
      </c>
      <c r="K621" s="58"/>
      <c r="L621" s="42" t="s">
        <v>1862</v>
      </c>
      <c r="M621" s="92">
        <v>0.1</v>
      </c>
      <c r="N621" s="93">
        <v>12</v>
      </c>
      <c r="O621" s="93">
        <v>1</v>
      </c>
      <c r="P621" s="93">
        <f t="shared" si="65"/>
        <v>1.375</v>
      </c>
      <c r="Q621" s="93">
        <f t="shared" si="66"/>
        <v>16.5</v>
      </c>
      <c r="R621" s="93">
        <f t="shared" si="67"/>
        <v>1.375</v>
      </c>
      <c r="S621" s="93">
        <f t="shared" si="63"/>
        <v>17.875</v>
      </c>
      <c r="T621" s="93">
        <f t="shared" si="64"/>
        <v>147.125</v>
      </c>
    </row>
    <row r="622" spans="1:20" ht="15">
      <c r="A622" s="83" t="s">
        <v>93</v>
      </c>
      <c r="B622" s="216">
        <v>1567</v>
      </c>
      <c r="C622" s="216">
        <v>1</v>
      </c>
      <c r="D622" s="42" t="s">
        <v>616</v>
      </c>
      <c r="E622" s="58"/>
      <c r="F622" s="58"/>
      <c r="G622" s="106">
        <v>42693</v>
      </c>
      <c r="H622" s="216">
        <v>64672</v>
      </c>
      <c r="I622" s="64">
        <v>165</v>
      </c>
      <c r="J622" s="208" t="s">
        <v>587</v>
      </c>
      <c r="K622" s="58"/>
      <c r="L622" s="42" t="s">
        <v>1862</v>
      </c>
      <c r="M622" s="92">
        <v>0.1</v>
      </c>
      <c r="N622" s="93">
        <v>12</v>
      </c>
      <c r="O622" s="93">
        <v>1</v>
      </c>
      <c r="P622" s="93">
        <f t="shared" si="65"/>
        <v>1.375</v>
      </c>
      <c r="Q622" s="93">
        <f t="shared" si="66"/>
        <v>16.5</v>
      </c>
      <c r="R622" s="93">
        <f t="shared" si="67"/>
        <v>1.375</v>
      </c>
      <c r="S622" s="93">
        <f t="shared" si="63"/>
        <v>17.875</v>
      </c>
      <c r="T622" s="93">
        <f t="shared" si="64"/>
        <v>147.125</v>
      </c>
    </row>
    <row r="623" spans="1:20" ht="15">
      <c r="A623" s="83" t="s">
        <v>93</v>
      </c>
      <c r="B623" s="216">
        <v>1568</v>
      </c>
      <c r="C623" s="216">
        <v>1</v>
      </c>
      <c r="D623" s="42" t="s">
        <v>617</v>
      </c>
      <c r="E623" s="58"/>
      <c r="F623" s="58"/>
      <c r="G623" s="106">
        <v>42693</v>
      </c>
      <c r="H623" s="216">
        <v>64672</v>
      </c>
      <c r="I623" s="64">
        <v>465</v>
      </c>
      <c r="J623" s="208" t="s">
        <v>587</v>
      </c>
      <c r="K623" s="58"/>
      <c r="L623" s="42" t="s">
        <v>1862</v>
      </c>
      <c r="M623" s="92">
        <v>0.1</v>
      </c>
      <c r="N623" s="93">
        <v>12</v>
      </c>
      <c r="O623" s="93">
        <v>1</v>
      </c>
      <c r="P623" s="93">
        <f t="shared" si="65"/>
        <v>3.875</v>
      </c>
      <c r="Q623" s="93">
        <f t="shared" si="66"/>
        <v>46.5</v>
      </c>
      <c r="R623" s="93">
        <f t="shared" si="67"/>
        <v>3.875</v>
      </c>
      <c r="S623" s="93">
        <f t="shared" si="63"/>
        <v>50.375</v>
      </c>
      <c r="T623" s="93">
        <f t="shared" si="64"/>
        <v>414.625</v>
      </c>
    </row>
    <row r="624" spans="1:20" ht="15">
      <c r="A624" s="83" t="s">
        <v>93</v>
      </c>
      <c r="B624" s="216">
        <v>1569</v>
      </c>
      <c r="C624" s="216">
        <v>1</v>
      </c>
      <c r="D624" s="42" t="s">
        <v>618</v>
      </c>
      <c r="E624" s="58"/>
      <c r="F624" s="58"/>
      <c r="G624" s="106">
        <v>42693</v>
      </c>
      <c r="H624" s="216">
        <v>64672</v>
      </c>
      <c r="I624" s="64">
        <v>40</v>
      </c>
      <c r="J624" s="208" t="s">
        <v>587</v>
      </c>
      <c r="K624" s="58"/>
      <c r="L624" s="42" t="s">
        <v>1862</v>
      </c>
      <c r="M624" s="92">
        <v>0.1</v>
      </c>
      <c r="N624" s="93">
        <v>12</v>
      </c>
      <c r="O624" s="93">
        <v>1</v>
      </c>
      <c r="P624" s="93">
        <f t="shared" si="65"/>
        <v>0.33333333333333331</v>
      </c>
      <c r="Q624" s="93">
        <f t="shared" si="66"/>
        <v>4</v>
      </c>
      <c r="R624" s="93">
        <f t="shared" si="67"/>
        <v>0.33333333333333331</v>
      </c>
      <c r="S624" s="93">
        <f t="shared" si="63"/>
        <v>4.333333333333333</v>
      </c>
      <c r="T624" s="93">
        <f t="shared" si="64"/>
        <v>35.666666666666664</v>
      </c>
    </row>
    <row r="625" spans="1:20" ht="15">
      <c r="A625" s="83" t="s">
        <v>93</v>
      </c>
      <c r="B625" s="216">
        <v>1570</v>
      </c>
      <c r="C625" s="216">
        <v>1</v>
      </c>
      <c r="D625" s="42" t="s">
        <v>618</v>
      </c>
      <c r="E625" s="58"/>
      <c r="F625" s="58"/>
      <c r="G625" s="106">
        <v>42693</v>
      </c>
      <c r="H625" s="216">
        <v>64672</v>
      </c>
      <c r="I625" s="64">
        <v>40</v>
      </c>
      <c r="J625" s="208" t="s">
        <v>587</v>
      </c>
      <c r="K625" s="58"/>
      <c r="L625" s="42" t="s">
        <v>1862</v>
      </c>
      <c r="M625" s="92">
        <v>0.1</v>
      </c>
      <c r="N625" s="93">
        <v>12</v>
      </c>
      <c r="O625" s="93">
        <v>1</v>
      </c>
      <c r="P625" s="93">
        <f t="shared" si="65"/>
        <v>0.33333333333333331</v>
      </c>
      <c r="Q625" s="93">
        <f t="shared" si="66"/>
        <v>4</v>
      </c>
      <c r="R625" s="93">
        <f t="shared" si="67"/>
        <v>0.33333333333333331</v>
      </c>
      <c r="S625" s="93">
        <f t="shared" si="63"/>
        <v>4.333333333333333</v>
      </c>
      <c r="T625" s="93">
        <f t="shared" si="64"/>
        <v>35.666666666666664</v>
      </c>
    </row>
    <row r="626" spans="1:20" ht="15">
      <c r="A626" s="83" t="s">
        <v>93</v>
      </c>
      <c r="B626" s="216">
        <v>1571</v>
      </c>
      <c r="C626" s="216">
        <v>1</v>
      </c>
      <c r="D626" s="42" t="s">
        <v>618</v>
      </c>
      <c r="E626" s="58"/>
      <c r="F626" s="58"/>
      <c r="G626" s="106">
        <v>42693</v>
      </c>
      <c r="H626" s="216">
        <v>64672</v>
      </c>
      <c r="I626" s="64">
        <v>40</v>
      </c>
      <c r="J626" s="208" t="s">
        <v>587</v>
      </c>
      <c r="K626" s="58"/>
      <c r="L626" s="42" t="s">
        <v>1862</v>
      </c>
      <c r="M626" s="92">
        <v>0.1</v>
      </c>
      <c r="N626" s="93">
        <v>12</v>
      </c>
      <c r="O626" s="93">
        <v>1</v>
      </c>
      <c r="P626" s="93">
        <f t="shared" si="65"/>
        <v>0.33333333333333331</v>
      </c>
      <c r="Q626" s="93">
        <f t="shared" si="66"/>
        <v>4</v>
      </c>
      <c r="R626" s="93">
        <f t="shared" si="67"/>
        <v>0.33333333333333331</v>
      </c>
      <c r="S626" s="93">
        <f t="shared" si="63"/>
        <v>4.333333333333333</v>
      </c>
      <c r="T626" s="93">
        <f t="shared" si="64"/>
        <v>35.666666666666664</v>
      </c>
    </row>
    <row r="627" spans="1:20" ht="15">
      <c r="A627" s="83" t="s">
        <v>93</v>
      </c>
      <c r="B627" s="216">
        <v>1572</v>
      </c>
      <c r="C627" s="216">
        <v>1</v>
      </c>
      <c r="D627" s="42" t="s">
        <v>618</v>
      </c>
      <c r="E627" s="58"/>
      <c r="F627" s="58"/>
      <c r="G627" s="106">
        <v>42693</v>
      </c>
      <c r="H627" s="216">
        <v>64672</v>
      </c>
      <c r="I627" s="64">
        <v>40</v>
      </c>
      <c r="J627" s="208" t="s">
        <v>587</v>
      </c>
      <c r="K627" s="58"/>
      <c r="L627" s="42" t="s">
        <v>1862</v>
      </c>
      <c r="M627" s="92">
        <v>0.1</v>
      </c>
      <c r="N627" s="93">
        <v>12</v>
      </c>
      <c r="O627" s="93">
        <v>1</v>
      </c>
      <c r="P627" s="93">
        <f t="shared" si="65"/>
        <v>0.33333333333333331</v>
      </c>
      <c r="Q627" s="93">
        <f t="shared" si="66"/>
        <v>4</v>
      </c>
      <c r="R627" s="93">
        <f t="shared" si="67"/>
        <v>0.33333333333333331</v>
      </c>
      <c r="S627" s="93">
        <f t="shared" si="63"/>
        <v>4.333333333333333</v>
      </c>
      <c r="T627" s="93">
        <f t="shared" si="64"/>
        <v>35.666666666666664</v>
      </c>
    </row>
    <row r="628" spans="1:20" ht="15">
      <c r="A628" s="83" t="s">
        <v>93</v>
      </c>
      <c r="B628" s="216">
        <v>1573</v>
      </c>
      <c r="C628" s="216">
        <v>1</v>
      </c>
      <c r="D628" s="42" t="s">
        <v>619</v>
      </c>
      <c r="E628" s="58"/>
      <c r="F628" s="58"/>
      <c r="G628" s="106">
        <v>42693</v>
      </c>
      <c r="H628" s="216">
        <v>64672</v>
      </c>
      <c r="I628" s="64">
        <v>69</v>
      </c>
      <c r="J628" s="208" t="s">
        <v>587</v>
      </c>
      <c r="K628" s="58"/>
      <c r="L628" s="42" t="s">
        <v>1862</v>
      </c>
      <c r="M628" s="92">
        <v>0.1</v>
      </c>
      <c r="N628" s="93">
        <v>12</v>
      </c>
      <c r="O628" s="93">
        <v>1</v>
      </c>
      <c r="P628" s="93">
        <f t="shared" si="65"/>
        <v>0.57500000000000007</v>
      </c>
      <c r="Q628" s="93">
        <f t="shared" si="66"/>
        <v>6.9</v>
      </c>
      <c r="R628" s="93">
        <f t="shared" si="67"/>
        <v>0.57500000000000007</v>
      </c>
      <c r="S628" s="93">
        <f t="shared" si="63"/>
        <v>7.4750000000000005</v>
      </c>
      <c r="T628" s="93">
        <f t="shared" si="64"/>
        <v>61.524999999999999</v>
      </c>
    </row>
    <row r="629" spans="1:20" ht="15">
      <c r="A629" s="83" t="s">
        <v>93</v>
      </c>
      <c r="B629" s="216">
        <v>1574</v>
      </c>
      <c r="C629" s="216">
        <v>1</v>
      </c>
      <c r="D629" s="42" t="s">
        <v>620</v>
      </c>
      <c r="E629" s="58"/>
      <c r="F629" s="58"/>
      <c r="G629" s="106">
        <v>42693</v>
      </c>
      <c r="H629" s="216">
        <v>64672</v>
      </c>
      <c r="I629" s="64">
        <v>725</v>
      </c>
      <c r="J629" s="208" t="s">
        <v>587</v>
      </c>
      <c r="K629" s="58"/>
      <c r="L629" s="42" t="s">
        <v>1862</v>
      </c>
      <c r="M629" s="92">
        <v>0.1</v>
      </c>
      <c r="N629" s="93">
        <v>12</v>
      </c>
      <c r="O629" s="93">
        <v>1</v>
      </c>
      <c r="P629" s="93">
        <f t="shared" si="65"/>
        <v>6.041666666666667</v>
      </c>
      <c r="Q629" s="93">
        <f t="shared" si="66"/>
        <v>72.5</v>
      </c>
      <c r="R629" s="93">
        <f t="shared" si="67"/>
        <v>6.041666666666667</v>
      </c>
      <c r="S629" s="93">
        <f t="shared" si="63"/>
        <v>78.541666666666671</v>
      </c>
      <c r="T629" s="93">
        <f t="shared" si="64"/>
        <v>646.45833333333337</v>
      </c>
    </row>
    <row r="630" spans="1:20" ht="15">
      <c r="A630" s="83" t="s">
        <v>93</v>
      </c>
      <c r="B630" s="216">
        <v>1575</v>
      </c>
      <c r="C630" s="216">
        <v>1</v>
      </c>
      <c r="D630" s="42" t="s">
        <v>621</v>
      </c>
      <c r="E630" s="58"/>
      <c r="F630" s="58"/>
      <c r="G630" s="106">
        <v>42693</v>
      </c>
      <c r="H630" s="216">
        <v>64672</v>
      </c>
      <c r="I630" s="64">
        <v>1150</v>
      </c>
      <c r="J630" s="208" t="s">
        <v>587</v>
      </c>
      <c r="K630" s="58"/>
      <c r="L630" s="42" t="s">
        <v>1862</v>
      </c>
      <c r="M630" s="92">
        <v>0.1</v>
      </c>
      <c r="N630" s="93">
        <v>12</v>
      </c>
      <c r="O630" s="93">
        <v>1</v>
      </c>
      <c r="P630" s="93">
        <f t="shared" si="65"/>
        <v>9.5833333333333339</v>
      </c>
      <c r="Q630" s="93">
        <f t="shared" si="66"/>
        <v>115</v>
      </c>
      <c r="R630" s="93">
        <f t="shared" si="67"/>
        <v>9.5833333333333339</v>
      </c>
      <c r="S630" s="93">
        <f t="shared" si="63"/>
        <v>124.58333333333333</v>
      </c>
      <c r="T630" s="93">
        <f t="shared" si="64"/>
        <v>1025.4166666666667</v>
      </c>
    </row>
    <row r="631" spans="1:20" ht="15">
      <c r="A631" s="83" t="s">
        <v>93</v>
      </c>
      <c r="B631" s="216">
        <v>1576</v>
      </c>
      <c r="C631" s="216">
        <v>1</v>
      </c>
      <c r="D631" s="42" t="s">
        <v>622</v>
      </c>
      <c r="E631" s="58"/>
      <c r="F631" s="58"/>
      <c r="G631" s="106">
        <v>42739</v>
      </c>
      <c r="H631" s="216" t="s">
        <v>623</v>
      </c>
      <c r="I631" s="64">
        <v>9594.99</v>
      </c>
      <c r="J631" s="208" t="s">
        <v>440</v>
      </c>
      <c r="K631" s="58"/>
      <c r="L631" s="42" t="s">
        <v>1862</v>
      </c>
      <c r="M631" s="92">
        <v>0.1</v>
      </c>
      <c r="N631" s="93">
        <v>12</v>
      </c>
      <c r="O631" s="93">
        <v>0</v>
      </c>
      <c r="P631" s="93">
        <f t="shared" si="65"/>
        <v>79.958250000000007</v>
      </c>
      <c r="Q631" s="93">
        <f t="shared" si="66"/>
        <v>959.49900000000002</v>
      </c>
      <c r="R631" s="93">
        <f t="shared" si="67"/>
        <v>0</v>
      </c>
      <c r="S631" s="93">
        <f t="shared" si="63"/>
        <v>959.49900000000002</v>
      </c>
      <c r="T631" s="93">
        <f t="shared" si="64"/>
        <v>8635.491</v>
      </c>
    </row>
    <row r="632" spans="1:20" ht="15">
      <c r="A632" s="83" t="s">
        <v>93</v>
      </c>
      <c r="B632" s="216">
        <v>1577</v>
      </c>
      <c r="C632" s="216">
        <v>1</v>
      </c>
      <c r="D632" s="42" t="s">
        <v>624</v>
      </c>
      <c r="E632" s="58"/>
      <c r="F632" s="58"/>
      <c r="G632" s="106">
        <v>42739</v>
      </c>
      <c r="H632" s="216" t="s">
        <v>623</v>
      </c>
      <c r="I632" s="64">
        <v>8495</v>
      </c>
      <c r="J632" s="208" t="s">
        <v>440</v>
      </c>
      <c r="K632" s="58"/>
      <c r="L632" s="42" t="s">
        <v>1862</v>
      </c>
      <c r="M632" s="92">
        <v>0.1</v>
      </c>
      <c r="N632" s="93">
        <v>12</v>
      </c>
      <c r="O632" s="93">
        <v>0</v>
      </c>
      <c r="P632" s="93">
        <f t="shared" si="65"/>
        <v>70.791666666666671</v>
      </c>
      <c r="Q632" s="93">
        <f t="shared" si="66"/>
        <v>849.5</v>
      </c>
      <c r="R632" s="93">
        <f t="shared" si="67"/>
        <v>0</v>
      </c>
      <c r="S632" s="93">
        <f t="shared" si="63"/>
        <v>849.5</v>
      </c>
      <c r="T632" s="93">
        <f t="shared" si="64"/>
        <v>7645.5</v>
      </c>
    </row>
    <row r="633" spans="1:20" ht="15">
      <c r="A633" s="83" t="s">
        <v>93</v>
      </c>
      <c r="B633" s="216">
        <v>1578</v>
      </c>
      <c r="C633" s="216">
        <v>1</v>
      </c>
      <c r="D633" s="42" t="s">
        <v>625</v>
      </c>
      <c r="E633" s="58"/>
      <c r="F633" s="58"/>
      <c r="G633" s="106">
        <v>42739</v>
      </c>
      <c r="H633" s="216" t="s">
        <v>623</v>
      </c>
      <c r="I633" s="64">
        <v>4850</v>
      </c>
      <c r="J633" s="208" t="s">
        <v>440</v>
      </c>
      <c r="K633" s="58"/>
      <c r="L633" s="42" t="s">
        <v>1862</v>
      </c>
      <c r="M633" s="92">
        <v>0.1</v>
      </c>
      <c r="N633" s="93">
        <v>12</v>
      </c>
      <c r="O633" s="93">
        <v>0</v>
      </c>
      <c r="P633" s="93">
        <f t="shared" si="65"/>
        <v>40.416666666666664</v>
      </c>
      <c r="Q633" s="93">
        <f t="shared" si="66"/>
        <v>485</v>
      </c>
      <c r="R633" s="93">
        <f t="shared" si="67"/>
        <v>0</v>
      </c>
      <c r="S633" s="93">
        <f t="shared" si="63"/>
        <v>485</v>
      </c>
      <c r="T633" s="93">
        <f t="shared" si="64"/>
        <v>4365</v>
      </c>
    </row>
    <row r="634" spans="1:20" ht="15">
      <c r="A634" s="83" t="s">
        <v>93</v>
      </c>
      <c r="B634" s="216">
        <v>1579</v>
      </c>
      <c r="C634" s="216">
        <v>1</v>
      </c>
      <c r="D634" s="42" t="s">
        <v>626</v>
      </c>
      <c r="E634" s="58"/>
      <c r="F634" s="58"/>
      <c r="G634" s="106">
        <v>42739</v>
      </c>
      <c r="H634" s="216" t="s">
        <v>623</v>
      </c>
      <c r="I634" s="64">
        <v>10995</v>
      </c>
      <c r="J634" s="208" t="s">
        <v>440</v>
      </c>
      <c r="K634" s="58"/>
      <c r="L634" s="42" t="s">
        <v>1862</v>
      </c>
      <c r="M634" s="92">
        <v>0.1</v>
      </c>
      <c r="N634" s="93">
        <v>12</v>
      </c>
      <c r="O634" s="93">
        <v>0</v>
      </c>
      <c r="P634" s="93">
        <f t="shared" si="65"/>
        <v>91.625</v>
      </c>
      <c r="Q634" s="93">
        <f t="shared" si="66"/>
        <v>1099.5</v>
      </c>
      <c r="R634" s="93">
        <f t="shared" si="67"/>
        <v>0</v>
      </c>
      <c r="S634" s="93">
        <f t="shared" si="63"/>
        <v>1099.5</v>
      </c>
      <c r="T634" s="93">
        <f t="shared" si="64"/>
        <v>9895.5</v>
      </c>
    </row>
    <row r="635" spans="1:20" ht="15">
      <c r="A635" s="83" t="s">
        <v>93</v>
      </c>
      <c r="B635" s="216">
        <v>1580</v>
      </c>
      <c r="C635" s="216">
        <v>1</v>
      </c>
      <c r="D635" s="42" t="s">
        <v>627</v>
      </c>
      <c r="E635" s="58"/>
      <c r="F635" s="58"/>
      <c r="G635" s="106">
        <v>42740</v>
      </c>
      <c r="H635" s="216" t="s">
        <v>628</v>
      </c>
      <c r="I635" s="64">
        <v>3468.76</v>
      </c>
      <c r="J635" s="208" t="s">
        <v>629</v>
      </c>
      <c r="K635" s="58"/>
      <c r="L635" s="42" t="s">
        <v>1862</v>
      </c>
      <c r="M635" s="92">
        <v>0.1</v>
      </c>
      <c r="N635" s="93">
        <v>12</v>
      </c>
      <c r="O635" s="93">
        <v>0</v>
      </c>
      <c r="P635" s="93">
        <f t="shared" si="65"/>
        <v>28.906333333333336</v>
      </c>
      <c r="Q635" s="93">
        <f t="shared" si="66"/>
        <v>346.87600000000003</v>
      </c>
      <c r="R635" s="93">
        <f t="shared" si="67"/>
        <v>0</v>
      </c>
      <c r="S635" s="93">
        <f t="shared" si="63"/>
        <v>346.87600000000003</v>
      </c>
      <c r="T635" s="93">
        <f t="shared" si="64"/>
        <v>3121.884</v>
      </c>
    </row>
    <row r="636" spans="1:20" ht="15">
      <c r="A636" s="83" t="s">
        <v>93</v>
      </c>
      <c r="B636" s="216">
        <v>1581</v>
      </c>
      <c r="C636" s="216">
        <v>1</v>
      </c>
      <c r="D636" s="42" t="s">
        <v>630</v>
      </c>
      <c r="E636" s="58"/>
      <c r="F636" s="58"/>
      <c r="G636" s="106">
        <v>42751</v>
      </c>
      <c r="H636" s="216" t="s">
        <v>633</v>
      </c>
      <c r="I636" s="64">
        <v>3981.51</v>
      </c>
      <c r="J636" s="208" t="s">
        <v>634</v>
      </c>
      <c r="K636" s="58"/>
      <c r="L636" s="42" t="s">
        <v>1862</v>
      </c>
      <c r="M636" s="92">
        <v>0.1</v>
      </c>
      <c r="N636" s="93">
        <v>12</v>
      </c>
      <c r="O636" s="93">
        <v>0</v>
      </c>
      <c r="P636" s="93">
        <f t="shared" si="65"/>
        <v>33.179250000000003</v>
      </c>
      <c r="Q636" s="93">
        <f t="shared" si="66"/>
        <v>398.15100000000007</v>
      </c>
      <c r="R636" s="93">
        <f t="shared" si="67"/>
        <v>0</v>
      </c>
      <c r="S636" s="93">
        <f t="shared" si="63"/>
        <v>398.15100000000007</v>
      </c>
      <c r="T636" s="93">
        <f t="shared" si="64"/>
        <v>3583.3590000000004</v>
      </c>
    </row>
    <row r="637" spans="1:20" ht="15">
      <c r="A637" s="83" t="s">
        <v>93</v>
      </c>
      <c r="B637" s="216">
        <v>1582</v>
      </c>
      <c r="C637" s="216">
        <v>1</v>
      </c>
      <c r="D637" s="42" t="s">
        <v>631</v>
      </c>
      <c r="E637" s="58"/>
      <c r="F637" s="58"/>
      <c r="G637" s="106">
        <v>42751</v>
      </c>
      <c r="H637" s="216" t="s">
        <v>633</v>
      </c>
      <c r="I637" s="117">
        <v>4966.55</v>
      </c>
      <c r="J637" s="208" t="s">
        <v>634</v>
      </c>
      <c r="K637" s="58"/>
      <c r="L637" s="42" t="s">
        <v>1862</v>
      </c>
      <c r="M637" s="92">
        <v>0.1</v>
      </c>
      <c r="N637" s="93">
        <v>12</v>
      </c>
      <c r="O637" s="93">
        <v>0</v>
      </c>
      <c r="P637" s="93">
        <f t="shared" si="65"/>
        <v>41.387916666666669</v>
      </c>
      <c r="Q637" s="93">
        <f t="shared" si="66"/>
        <v>496.65500000000003</v>
      </c>
      <c r="R637" s="93">
        <f t="shared" si="67"/>
        <v>0</v>
      </c>
      <c r="S637" s="93">
        <f t="shared" si="63"/>
        <v>496.65500000000003</v>
      </c>
      <c r="T637" s="93">
        <f t="shared" si="64"/>
        <v>4469.8950000000004</v>
      </c>
    </row>
    <row r="638" spans="1:20" ht="15">
      <c r="A638" s="83" t="s">
        <v>93</v>
      </c>
      <c r="B638" s="216">
        <v>1583</v>
      </c>
      <c r="C638" s="216">
        <v>1</v>
      </c>
      <c r="D638" s="42" t="s">
        <v>632</v>
      </c>
      <c r="E638" s="58"/>
      <c r="F638" s="58"/>
      <c r="G638" s="106">
        <v>42751</v>
      </c>
      <c r="H638" s="216" t="s">
        <v>633</v>
      </c>
      <c r="I638" s="64">
        <v>2923.78</v>
      </c>
      <c r="J638" s="208" t="s">
        <v>634</v>
      </c>
      <c r="K638" s="58"/>
      <c r="L638" s="42" t="s">
        <v>1862</v>
      </c>
      <c r="M638" s="92">
        <v>0.1</v>
      </c>
      <c r="N638" s="93">
        <v>12</v>
      </c>
      <c r="O638" s="93">
        <v>0</v>
      </c>
      <c r="P638" s="93">
        <f t="shared" si="65"/>
        <v>24.364833333333337</v>
      </c>
      <c r="Q638" s="93">
        <f t="shared" si="66"/>
        <v>292.37800000000004</v>
      </c>
      <c r="R638" s="93">
        <f t="shared" si="67"/>
        <v>0</v>
      </c>
      <c r="S638" s="93">
        <f t="shared" si="63"/>
        <v>292.37800000000004</v>
      </c>
      <c r="T638" s="93">
        <f t="shared" si="64"/>
        <v>2631.402</v>
      </c>
    </row>
    <row r="639" spans="1:20" ht="15">
      <c r="A639" s="83" t="s">
        <v>93</v>
      </c>
      <c r="B639" s="216">
        <v>1584</v>
      </c>
      <c r="C639" s="216">
        <v>1</v>
      </c>
      <c r="D639" s="42" t="s">
        <v>635</v>
      </c>
      <c r="E639" s="58"/>
      <c r="F639" s="58">
        <v>1058</v>
      </c>
      <c r="G639" s="106">
        <v>42746</v>
      </c>
      <c r="H639" s="216">
        <v>38371</v>
      </c>
      <c r="I639" s="64">
        <v>316.68</v>
      </c>
      <c r="J639" s="208" t="s">
        <v>431</v>
      </c>
      <c r="K639" s="58"/>
      <c r="L639" s="42" t="s">
        <v>1862</v>
      </c>
      <c r="M639" s="92">
        <v>0.1</v>
      </c>
      <c r="N639" s="93">
        <v>12</v>
      </c>
      <c r="O639" s="93">
        <v>0</v>
      </c>
      <c r="P639" s="93">
        <f t="shared" si="65"/>
        <v>2.6390000000000002</v>
      </c>
      <c r="Q639" s="93">
        <f t="shared" si="66"/>
        <v>31.668000000000003</v>
      </c>
      <c r="R639" s="93">
        <f t="shared" si="67"/>
        <v>0</v>
      </c>
      <c r="S639" s="93">
        <f t="shared" si="63"/>
        <v>31.668000000000003</v>
      </c>
      <c r="T639" s="93">
        <f t="shared" si="64"/>
        <v>285.012</v>
      </c>
    </row>
    <row r="640" spans="1:20" ht="15">
      <c r="A640" s="83" t="s">
        <v>93</v>
      </c>
      <c r="B640" s="216">
        <v>1585</v>
      </c>
      <c r="C640" s="216">
        <v>1</v>
      </c>
      <c r="D640" s="42" t="s">
        <v>635</v>
      </c>
      <c r="E640" s="58"/>
      <c r="F640" s="58">
        <v>1058</v>
      </c>
      <c r="G640" s="106">
        <v>42746</v>
      </c>
      <c r="H640" s="216">
        <v>38371</v>
      </c>
      <c r="I640" s="64">
        <v>316.68</v>
      </c>
      <c r="J640" s="208" t="s">
        <v>431</v>
      </c>
      <c r="K640" s="58"/>
      <c r="L640" s="42" t="s">
        <v>1862</v>
      </c>
      <c r="M640" s="92">
        <v>0.1</v>
      </c>
      <c r="N640" s="93">
        <v>12</v>
      </c>
      <c r="O640" s="93">
        <v>0</v>
      </c>
      <c r="P640" s="93">
        <f t="shared" si="65"/>
        <v>2.6390000000000002</v>
      </c>
      <c r="Q640" s="93">
        <f t="shared" si="66"/>
        <v>31.668000000000003</v>
      </c>
      <c r="R640" s="93">
        <f t="shared" si="67"/>
        <v>0</v>
      </c>
      <c r="S640" s="93">
        <f t="shared" si="63"/>
        <v>31.668000000000003</v>
      </c>
      <c r="T640" s="93">
        <f t="shared" si="64"/>
        <v>285.012</v>
      </c>
    </row>
    <row r="641" spans="1:20" ht="15">
      <c r="A641" s="83" t="s">
        <v>93</v>
      </c>
      <c r="B641" s="216">
        <v>1586</v>
      </c>
      <c r="C641" s="216">
        <v>1</v>
      </c>
      <c r="D641" s="42" t="s">
        <v>635</v>
      </c>
      <c r="E641" s="58"/>
      <c r="F641" s="58">
        <v>1058</v>
      </c>
      <c r="G641" s="106">
        <v>42746</v>
      </c>
      <c r="H641" s="216">
        <v>38371</v>
      </c>
      <c r="I641" s="64">
        <v>316.68</v>
      </c>
      <c r="J641" s="208" t="s">
        <v>431</v>
      </c>
      <c r="K641" s="58"/>
      <c r="L641" s="42" t="s">
        <v>1862</v>
      </c>
      <c r="M641" s="92">
        <v>0.1</v>
      </c>
      <c r="N641" s="93">
        <v>12</v>
      </c>
      <c r="O641" s="93">
        <v>0</v>
      </c>
      <c r="P641" s="93">
        <f t="shared" si="65"/>
        <v>2.6390000000000002</v>
      </c>
      <c r="Q641" s="93">
        <f t="shared" si="66"/>
        <v>31.668000000000003</v>
      </c>
      <c r="R641" s="93">
        <f t="shared" si="67"/>
        <v>0</v>
      </c>
      <c r="S641" s="93">
        <f t="shared" si="63"/>
        <v>31.668000000000003</v>
      </c>
      <c r="T641" s="93">
        <f t="shared" si="64"/>
        <v>285.012</v>
      </c>
    </row>
    <row r="642" spans="1:20" ht="15">
      <c r="A642" s="83" t="s">
        <v>93</v>
      </c>
      <c r="B642" s="216">
        <v>1587</v>
      </c>
      <c r="C642" s="216">
        <v>1</v>
      </c>
      <c r="D642" s="42" t="s">
        <v>636</v>
      </c>
      <c r="E642" s="58">
        <v>11102020</v>
      </c>
      <c r="F642" s="58"/>
      <c r="G642" s="106">
        <v>42682</v>
      </c>
      <c r="H642" s="216" t="s">
        <v>637</v>
      </c>
      <c r="I642" s="64">
        <v>4182.62</v>
      </c>
      <c r="J642" s="208" t="s">
        <v>629</v>
      </c>
      <c r="K642" s="58"/>
      <c r="L642" s="42" t="s">
        <v>1862</v>
      </c>
      <c r="M642" s="92">
        <v>0.1</v>
      </c>
      <c r="N642" s="93">
        <v>12</v>
      </c>
      <c r="O642" s="93">
        <v>1</v>
      </c>
      <c r="P642" s="93">
        <f t="shared" si="65"/>
        <v>34.855166666666669</v>
      </c>
      <c r="Q642" s="93">
        <f t="shared" si="66"/>
        <v>418.26200000000006</v>
      </c>
      <c r="R642" s="93">
        <f t="shared" si="67"/>
        <v>34.855166666666669</v>
      </c>
      <c r="S642" s="93">
        <f t="shared" si="63"/>
        <v>453.11716666666672</v>
      </c>
      <c r="T642" s="93">
        <f t="shared" si="64"/>
        <v>3729.502833333333</v>
      </c>
    </row>
    <row r="643" spans="1:20" ht="15">
      <c r="A643" s="83" t="s">
        <v>93</v>
      </c>
      <c r="B643" s="216">
        <v>1588</v>
      </c>
      <c r="C643" s="216">
        <v>1</v>
      </c>
      <c r="D643" s="42" t="s">
        <v>638</v>
      </c>
      <c r="E643" s="58"/>
      <c r="F643" s="58"/>
      <c r="G643" s="106">
        <v>42850</v>
      </c>
      <c r="H643" s="216">
        <v>79851</v>
      </c>
      <c r="I643" s="64">
        <v>195</v>
      </c>
      <c r="J643" s="208" t="s">
        <v>587</v>
      </c>
      <c r="K643" s="58"/>
      <c r="L643" s="42" t="s">
        <v>1862</v>
      </c>
      <c r="M643" s="92">
        <v>0.1</v>
      </c>
      <c r="N643" s="93">
        <v>8</v>
      </c>
      <c r="O643" s="93">
        <v>0</v>
      </c>
      <c r="P643" s="93">
        <f t="shared" si="65"/>
        <v>1.625</v>
      </c>
      <c r="Q643" s="93">
        <f t="shared" si="66"/>
        <v>13</v>
      </c>
      <c r="R643" s="93">
        <f t="shared" si="67"/>
        <v>0</v>
      </c>
      <c r="S643" s="93">
        <f t="shared" si="63"/>
        <v>13</v>
      </c>
      <c r="T643" s="93">
        <f t="shared" si="64"/>
        <v>182</v>
      </c>
    </row>
    <row r="644" spans="1:20" ht="15">
      <c r="A644" s="83" t="s">
        <v>93</v>
      </c>
      <c r="B644" s="216">
        <v>1589</v>
      </c>
      <c r="C644" s="216">
        <v>1</v>
      </c>
      <c r="D644" s="42" t="s">
        <v>638</v>
      </c>
      <c r="E644" s="58"/>
      <c r="F644" s="58"/>
      <c r="G644" s="106">
        <v>42850</v>
      </c>
      <c r="H644" s="216">
        <v>79851</v>
      </c>
      <c r="I644" s="64">
        <v>139</v>
      </c>
      <c r="J644" s="208" t="s">
        <v>587</v>
      </c>
      <c r="K644" s="58"/>
      <c r="L644" s="42" t="s">
        <v>1862</v>
      </c>
      <c r="M644" s="92">
        <v>0.1</v>
      </c>
      <c r="N644" s="93">
        <v>8</v>
      </c>
      <c r="O644" s="93">
        <v>0</v>
      </c>
      <c r="P644" s="93">
        <f t="shared" si="65"/>
        <v>1.1583333333333334</v>
      </c>
      <c r="Q644" s="93">
        <f t="shared" si="66"/>
        <v>9.2666666666666675</v>
      </c>
      <c r="R644" s="93">
        <f t="shared" si="67"/>
        <v>0</v>
      </c>
      <c r="S644" s="93">
        <f t="shared" si="63"/>
        <v>9.2666666666666675</v>
      </c>
      <c r="T644" s="93">
        <f t="shared" si="64"/>
        <v>129.73333333333332</v>
      </c>
    </row>
    <row r="645" spans="1:20" ht="15">
      <c r="A645" s="83" t="s">
        <v>93</v>
      </c>
      <c r="B645" s="216">
        <v>1590</v>
      </c>
      <c r="C645" s="216">
        <v>1</v>
      </c>
      <c r="D645" s="42" t="s">
        <v>613</v>
      </c>
      <c r="E645" s="58"/>
      <c r="F645" s="58"/>
      <c r="G645" s="106">
        <v>42850</v>
      </c>
      <c r="H645" s="216">
        <v>79851</v>
      </c>
      <c r="I645" s="64">
        <v>149</v>
      </c>
      <c r="J645" s="208" t="s">
        <v>587</v>
      </c>
      <c r="K645" s="58"/>
      <c r="L645" s="42" t="s">
        <v>1862</v>
      </c>
      <c r="M645" s="92">
        <v>0.1</v>
      </c>
      <c r="N645" s="93">
        <v>8</v>
      </c>
      <c r="O645" s="93">
        <v>0</v>
      </c>
      <c r="P645" s="93">
        <f t="shared" si="65"/>
        <v>1.2416666666666667</v>
      </c>
      <c r="Q645" s="93">
        <f t="shared" si="66"/>
        <v>9.9333333333333336</v>
      </c>
      <c r="R645" s="93">
        <f t="shared" si="67"/>
        <v>0</v>
      </c>
      <c r="S645" s="93">
        <f t="shared" si="63"/>
        <v>9.9333333333333336</v>
      </c>
      <c r="T645" s="93">
        <f t="shared" si="64"/>
        <v>139.06666666666666</v>
      </c>
    </row>
    <row r="646" spans="1:20" ht="15">
      <c r="A646" s="83" t="s">
        <v>93</v>
      </c>
      <c r="B646" s="216">
        <v>1591</v>
      </c>
      <c r="C646" s="216">
        <v>1</v>
      </c>
      <c r="D646" s="42" t="s">
        <v>613</v>
      </c>
      <c r="E646" s="58"/>
      <c r="F646" s="58"/>
      <c r="G646" s="106"/>
      <c r="H646" s="216"/>
      <c r="I646" s="64"/>
      <c r="J646" s="208"/>
      <c r="K646" s="58"/>
      <c r="L646" s="42"/>
      <c r="M646" s="92">
        <v>0.1</v>
      </c>
      <c r="N646" s="93">
        <v>12</v>
      </c>
      <c r="O646" s="93">
        <v>0</v>
      </c>
      <c r="P646" s="93">
        <f t="shared" si="65"/>
        <v>0</v>
      </c>
      <c r="Q646" s="93">
        <f t="shared" si="66"/>
        <v>0</v>
      </c>
      <c r="R646" s="93">
        <f t="shared" si="67"/>
        <v>0</v>
      </c>
      <c r="S646" s="93">
        <f t="shared" si="63"/>
        <v>0</v>
      </c>
      <c r="T646" s="93">
        <f t="shared" si="64"/>
        <v>0</v>
      </c>
    </row>
    <row r="647" spans="1:20" ht="15">
      <c r="A647" s="83" t="s">
        <v>93</v>
      </c>
      <c r="B647" s="216">
        <v>1592</v>
      </c>
      <c r="C647" s="216">
        <v>1</v>
      </c>
      <c r="D647" s="42" t="s">
        <v>639</v>
      </c>
      <c r="E647" s="58">
        <v>11102180</v>
      </c>
      <c r="F647" s="58"/>
      <c r="G647" s="106">
        <v>42775</v>
      </c>
      <c r="H647" s="216"/>
      <c r="I647" s="117">
        <v>13175</v>
      </c>
      <c r="J647" s="208" t="s">
        <v>640</v>
      </c>
      <c r="K647" s="58"/>
      <c r="L647" s="42" t="s">
        <v>1862</v>
      </c>
      <c r="M647" s="92">
        <v>0.1</v>
      </c>
      <c r="N647" s="93">
        <v>10</v>
      </c>
      <c r="O647" s="93">
        <v>0</v>
      </c>
      <c r="P647" s="93">
        <f t="shared" si="65"/>
        <v>109.79166666666667</v>
      </c>
      <c r="Q647" s="93">
        <f t="shared" si="66"/>
        <v>1097.9166666666667</v>
      </c>
      <c r="R647" s="93">
        <f t="shared" si="67"/>
        <v>0</v>
      </c>
      <c r="S647" s="93">
        <f t="shared" si="63"/>
        <v>1097.9166666666667</v>
      </c>
      <c r="T647" s="93">
        <f t="shared" si="64"/>
        <v>12077.083333333334</v>
      </c>
    </row>
    <row r="648" spans="1:20" ht="15">
      <c r="A648" s="83" t="s">
        <v>93</v>
      </c>
      <c r="B648" s="216">
        <v>1593</v>
      </c>
      <c r="C648" s="216">
        <v>1</v>
      </c>
      <c r="D648" s="42" t="s">
        <v>641</v>
      </c>
      <c r="E648" s="58">
        <v>11102200</v>
      </c>
      <c r="F648" s="58"/>
      <c r="G648" s="106">
        <v>42907</v>
      </c>
      <c r="H648" s="216">
        <v>28803</v>
      </c>
      <c r="I648" s="64">
        <v>1495</v>
      </c>
      <c r="J648" s="208" t="s">
        <v>536</v>
      </c>
      <c r="K648" s="58"/>
      <c r="L648" s="42" t="s">
        <v>1862</v>
      </c>
      <c r="M648" s="92">
        <v>0.1</v>
      </c>
      <c r="N648" s="93">
        <v>6</v>
      </c>
      <c r="O648" s="93">
        <v>0</v>
      </c>
      <c r="P648" s="93">
        <f t="shared" si="65"/>
        <v>12.458333333333334</v>
      </c>
      <c r="Q648" s="93">
        <f t="shared" si="66"/>
        <v>74.75</v>
      </c>
      <c r="R648" s="93">
        <f t="shared" si="67"/>
        <v>0</v>
      </c>
      <c r="S648" s="93">
        <f t="shared" si="63"/>
        <v>74.75</v>
      </c>
      <c r="T648" s="93">
        <f t="shared" si="64"/>
        <v>1420.25</v>
      </c>
    </row>
    <row r="649" spans="1:20" ht="15">
      <c r="A649" s="83" t="s">
        <v>93</v>
      </c>
      <c r="B649" s="216">
        <v>1594</v>
      </c>
      <c r="C649" s="216">
        <v>1</v>
      </c>
      <c r="D649" s="42" t="s">
        <v>642</v>
      </c>
      <c r="E649" s="58" t="s">
        <v>643</v>
      </c>
      <c r="F649" s="58"/>
      <c r="G649" s="106">
        <v>42818</v>
      </c>
      <c r="H649" s="216">
        <v>2961</v>
      </c>
      <c r="I649" s="64">
        <v>2284.04</v>
      </c>
      <c r="J649" s="208" t="s">
        <v>644</v>
      </c>
      <c r="K649" s="58"/>
      <c r="L649" s="42" t="s">
        <v>1862</v>
      </c>
      <c r="M649" s="92">
        <v>0.1</v>
      </c>
      <c r="N649" s="93">
        <v>9</v>
      </c>
      <c r="O649" s="93">
        <v>0</v>
      </c>
      <c r="P649" s="93">
        <f t="shared" si="65"/>
        <v>19.033666666666665</v>
      </c>
      <c r="Q649" s="93">
        <f t="shared" si="66"/>
        <v>171.303</v>
      </c>
      <c r="R649" s="93">
        <f t="shared" si="67"/>
        <v>0</v>
      </c>
      <c r="S649" s="93">
        <f t="shared" si="63"/>
        <v>171.303</v>
      </c>
      <c r="T649" s="93">
        <f t="shared" si="64"/>
        <v>2112.7370000000001</v>
      </c>
    </row>
    <row r="650" spans="1:20" ht="15">
      <c r="A650" s="83" t="s">
        <v>93</v>
      </c>
      <c r="B650" s="216">
        <v>1595</v>
      </c>
      <c r="C650" s="216">
        <v>1</v>
      </c>
      <c r="D650" s="42" t="s">
        <v>645</v>
      </c>
      <c r="E650" s="58" t="s">
        <v>643</v>
      </c>
      <c r="F650" s="58"/>
      <c r="G650" s="106">
        <v>42818</v>
      </c>
      <c r="H650" s="216">
        <v>2961</v>
      </c>
      <c r="I650" s="64">
        <v>451.24</v>
      </c>
      <c r="J650" s="208" t="s">
        <v>644</v>
      </c>
      <c r="K650" s="58"/>
      <c r="L650" s="42" t="s">
        <v>1862</v>
      </c>
      <c r="M650" s="92">
        <v>0.1</v>
      </c>
      <c r="N650" s="93">
        <v>9</v>
      </c>
      <c r="O650" s="93">
        <v>0</v>
      </c>
      <c r="P650" s="93">
        <f t="shared" si="65"/>
        <v>3.7603333333333335</v>
      </c>
      <c r="Q650" s="93">
        <f t="shared" si="66"/>
        <v>33.843000000000004</v>
      </c>
      <c r="R650" s="93">
        <f t="shared" si="67"/>
        <v>0</v>
      </c>
      <c r="S650" s="93">
        <f t="shared" si="63"/>
        <v>33.843000000000004</v>
      </c>
      <c r="T650" s="93">
        <f t="shared" si="64"/>
        <v>417.39699999999999</v>
      </c>
    </row>
    <row r="651" spans="1:20" ht="15">
      <c r="A651" s="83" t="s">
        <v>93</v>
      </c>
      <c r="B651" s="216">
        <v>1596</v>
      </c>
      <c r="C651" s="216">
        <v>1</v>
      </c>
      <c r="D651" s="42" t="s">
        <v>645</v>
      </c>
      <c r="E651" s="58" t="s">
        <v>643</v>
      </c>
      <c r="F651" s="58"/>
      <c r="G651" s="106">
        <v>42818</v>
      </c>
      <c r="H651" s="216">
        <v>2961</v>
      </c>
      <c r="I651" s="64">
        <v>451.24</v>
      </c>
      <c r="J651" s="208" t="s">
        <v>644</v>
      </c>
      <c r="K651" s="58"/>
      <c r="L651" s="42" t="s">
        <v>1862</v>
      </c>
      <c r="M651" s="92">
        <v>0.1</v>
      </c>
      <c r="N651" s="93">
        <v>9</v>
      </c>
      <c r="O651" s="93">
        <v>0</v>
      </c>
      <c r="P651" s="93">
        <f t="shared" si="65"/>
        <v>3.7603333333333335</v>
      </c>
      <c r="Q651" s="93">
        <f t="shared" si="66"/>
        <v>33.843000000000004</v>
      </c>
      <c r="R651" s="93">
        <f t="shared" si="67"/>
        <v>0</v>
      </c>
      <c r="S651" s="93">
        <f t="shared" si="63"/>
        <v>33.843000000000004</v>
      </c>
      <c r="T651" s="93">
        <f t="shared" si="64"/>
        <v>417.39699999999999</v>
      </c>
    </row>
    <row r="652" spans="1:20" ht="15">
      <c r="A652" s="83" t="s">
        <v>93</v>
      </c>
      <c r="B652" s="216">
        <v>1597</v>
      </c>
      <c r="C652" s="216">
        <v>1</v>
      </c>
      <c r="D652" s="42" t="s">
        <v>645</v>
      </c>
      <c r="E652" s="58" t="s">
        <v>643</v>
      </c>
      <c r="F652" s="58"/>
      <c r="G652" s="106">
        <v>42818</v>
      </c>
      <c r="H652" s="216">
        <v>2961</v>
      </c>
      <c r="I652" s="64">
        <v>451.24</v>
      </c>
      <c r="J652" s="208" t="s">
        <v>644</v>
      </c>
      <c r="K652" s="58"/>
      <c r="L652" s="42" t="s">
        <v>1862</v>
      </c>
      <c r="M652" s="92">
        <v>0.1</v>
      </c>
      <c r="N652" s="93">
        <v>9</v>
      </c>
      <c r="O652" s="93">
        <v>0</v>
      </c>
      <c r="P652" s="93">
        <f t="shared" si="65"/>
        <v>3.7603333333333335</v>
      </c>
      <c r="Q652" s="93">
        <f t="shared" si="66"/>
        <v>33.843000000000004</v>
      </c>
      <c r="R652" s="93">
        <f t="shared" si="67"/>
        <v>0</v>
      </c>
      <c r="S652" s="93">
        <f t="shared" si="63"/>
        <v>33.843000000000004</v>
      </c>
      <c r="T652" s="93">
        <f t="shared" si="64"/>
        <v>417.39699999999999</v>
      </c>
    </row>
    <row r="653" spans="1:20" ht="15">
      <c r="A653" s="83" t="s">
        <v>93</v>
      </c>
      <c r="B653" s="216">
        <v>1598</v>
      </c>
      <c r="C653" s="216">
        <v>1</v>
      </c>
      <c r="D653" s="42" t="s">
        <v>646</v>
      </c>
      <c r="E653" s="42"/>
      <c r="F653" s="58"/>
      <c r="G653" s="106">
        <v>42919</v>
      </c>
      <c r="H653" s="216">
        <v>72845</v>
      </c>
      <c r="I653" s="64">
        <v>3649.94</v>
      </c>
      <c r="J653" s="58" t="s">
        <v>431</v>
      </c>
      <c r="K653" s="58"/>
      <c r="L653" s="42" t="s">
        <v>1862</v>
      </c>
      <c r="M653" s="92">
        <v>0.1</v>
      </c>
      <c r="N653" s="93">
        <v>5</v>
      </c>
      <c r="O653" s="93">
        <v>0</v>
      </c>
      <c r="P653" s="93">
        <f t="shared" si="65"/>
        <v>30.416166666666669</v>
      </c>
      <c r="Q653" s="93">
        <f t="shared" si="66"/>
        <v>152.08083333333335</v>
      </c>
      <c r="R653" s="93">
        <f t="shared" si="67"/>
        <v>0</v>
      </c>
      <c r="S653" s="93">
        <f t="shared" si="63"/>
        <v>152.08083333333335</v>
      </c>
      <c r="T653" s="93">
        <f t="shared" si="64"/>
        <v>3497.8591666666666</v>
      </c>
    </row>
    <row r="654" spans="1:20" ht="15">
      <c r="A654" s="83" t="s">
        <v>93</v>
      </c>
      <c r="B654" s="216">
        <v>1599</v>
      </c>
      <c r="C654" s="216">
        <v>1</v>
      </c>
      <c r="D654" s="42" t="s">
        <v>646</v>
      </c>
      <c r="E654" s="42"/>
      <c r="F654" s="58"/>
      <c r="G654" s="106">
        <v>42919</v>
      </c>
      <c r="H654" s="216">
        <v>72845</v>
      </c>
      <c r="I654" s="64">
        <v>3649.94</v>
      </c>
      <c r="J654" s="58" t="s">
        <v>431</v>
      </c>
      <c r="K654" s="58"/>
      <c r="L654" s="42" t="s">
        <v>1862</v>
      </c>
      <c r="M654" s="92">
        <v>0.1</v>
      </c>
      <c r="N654" s="93">
        <v>5</v>
      </c>
      <c r="O654" s="93">
        <v>0</v>
      </c>
      <c r="P654" s="93">
        <f t="shared" si="65"/>
        <v>30.416166666666669</v>
      </c>
      <c r="Q654" s="93">
        <f t="shared" si="66"/>
        <v>152.08083333333335</v>
      </c>
      <c r="R654" s="93">
        <f t="shared" si="67"/>
        <v>0</v>
      </c>
      <c r="S654" s="93">
        <f t="shared" si="63"/>
        <v>152.08083333333335</v>
      </c>
      <c r="T654" s="93">
        <f t="shared" si="64"/>
        <v>3497.8591666666666</v>
      </c>
    </row>
    <row r="655" spans="1:20" ht="15">
      <c r="A655" s="83" t="s">
        <v>93</v>
      </c>
      <c r="B655" s="216">
        <v>1600</v>
      </c>
      <c r="C655" s="216">
        <v>1</v>
      </c>
      <c r="D655" s="42" t="s">
        <v>646</v>
      </c>
      <c r="E655" s="42"/>
      <c r="F655" s="58"/>
      <c r="G655" s="106">
        <v>42919</v>
      </c>
      <c r="H655" s="216">
        <v>72845</v>
      </c>
      <c r="I655" s="64">
        <v>3649.94</v>
      </c>
      <c r="J655" s="58" t="s">
        <v>431</v>
      </c>
      <c r="K655" s="58"/>
      <c r="L655" s="42" t="s">
        <v>1862</v>
      </c>
      <c r="M655" s="92">
        <v>0.1</v>
      </c>
      <c r="N655" s="93">
        <v>5</v>
      </c>
      <c r="O655" s="93">
        <v>0</v>
      </c>
      <c r="P655" s="93">
        <f t="shared" si="65"/>
        <v>30.416166666666669</v>
      </c>
      <c r="Q655" s="93">
        <f t="shared" si="66"/>
        <v>152.08083333333335</v>
      </c>
      <c r="R655" s="93">
        <f t="shared" si="67"/>
        <v>0</v>
      </c>
      <c r="S655" s="93">
        <f t="shared" si="63"/>
        <v>152.08083333333335</v>
      </c>
      <c r="T655" s="93">
        <f t="shared" si="64"/>
        <v>3497.8591666666666</v>
      </c>
    </row>
    <row r="656" spans="1:20" ht="15">
      <c r="A656" s="83" t="s">
        <v>93</v>
      </c>
      <c r="B656" s="216">
        <v>1601</v>
      </c>
      <c r="C656" s="216">
        <v>1</v>
      </c>
      <c r="D656" s="42" t="s">
        <v>648</v>
      </c>
      <c r="E656" s="58"/>
      <c r="F656" s="58" t="s">
        <v>647</v>
      </c>
      <c r="G656" s="106">
        <v>42979</v>
      </c>
      <c r="H656" s="216">
        <v>45460</v>
      </c>
      <c r="I656" s="64">
        <v>3250</v>
      </c>
      <c r="J656" s="208" t="s">
        <v>554</v>
      </c>
      <c r="K656" s="58"/>
      <c r="L656" s="42" t="s">
        <v>1862</v>
      </c>
      <c r="M656" s="92">
        <v>0.1</v>
      </c>
      <c r="N656" s="93">
        <v>3</v>
      </c>
      <c r="O656" s="93">
        <v>0</v>
      </c>
      <c r="P656" s="93">
        <f t="shared" si="65"/>
        <v>27.083333333333332</v>
      </c>
      <c r="Q656" s="93">
        <f t="shared" si="66"/>
        <v>81.25</v>
      </c>
      <c r="R656" s="93">
        <f t="shared" si="67"/>
        <v>0</v>
      </c>
      <c r="S656" s="93">
        <f t="shared" si="63"/>
        <v>81.25</v>
      </c>
      <c r="T656" s="93">
        <f t="shared" si="64"/>
        <v>3168.75</v>
      </c>
    </row>
    <row r="657" spans="1:20" ht="15">
      <c r="A657" s="216" t="s">
        <v>93</v>
      </c>
      <c r="B657" s="83">
        <v>1602</v>
      </c>
      <c r="C657" s="83">
        <v>1</v>
      </c>
      <c r="D657" s="87" t="s">
        <v>649</v>
      </c>
      <c r="E657" s="58"/>
      <c r="F657" s="58">
        <v>1221</v>
      </c>
      <c r="G657" s="106">
        <v>42985</v>
      </c>
      <c r="H657" s="216">
        <v>4620</v>
      </c>
      <c r="I657" s="64">
        <v>2146</v>
      </c>
      <c r="J657" s="208" t="s">
        <v>464</v>
      </c>
      <c r="K657" s="58"/>
      <c r="L657" s="42" t="s">
        <v>1862</v>
      </c>
      <c r="M657" s="92">
        <v>0.1</v>
      </c>
      <c r="N657" s="93">
        <v>3</v>
      </c>
      <c r="O657" s="93">
        <v>0</v>
      </c>
      <c r="P657" s="93">
        <f t="shared" si="65"/>
        <v>17.883333333333336</v>
      </c>
      <c r="Q657" s="93">
        <f t="shared" si="66"/>
        <v>53.650000000000006</v>
      </c>
      <c r="R657" s="93">
        <f t="shared" si="67"/>
        <v>0</v>
      </c>
      <c r="S657" s="93">
        <f t="shared" si="63"/>
        <v>53.650000000000006</v>
      </c>
      <c r="T657" s="93">
        <f t="shared" si="64"/>
        <v>2092.35</v>
      </c>
    </row>
    <row r="658" spans="1:20" ht="15">
      <c r="A658" s="216"/>
      <c r="B658" s="83"/>
      <c r="C658" s="83"/>
      <c r="D658" s="87"/>
      <c r="E658" s="58"/>
      <c r="F658" s="58"/>
      <c r="G658" s="85"/>
      <c r="H658" s="216"/>
      <c r="I658" s="64"/>
      <c r="J658" s="208"/>
      <c r="K658" s="58"/>
      <c r="L658" s="42"/>
      <c r="M658" s="92">
        <v>0.1</v>
      </c>
      <c r="N658" s="93">
        <v>12</v>
      </c>
      <c r="O658" s="93">
        <v>75</v>
      </c>
      <c r="P658" s="93">
        <f t="shared" si="65"/>
        <v>0</v>
      </c>
      <c r="Q658" s="93">
        <f t="shared" si="66"/>
        <v>0</v>
      </c>
      <c r="R658" s="93">
        <f t="shared" si="67"/>
        <v>0</v>
      </c>
      <c r="S658" s="93">
        <f t="shared" si="63"/>
        <v>0</v>
      </c>
      <c r="T658" s="93">
        <f t="shared" si="64"/>
        <v>0</v>
      </c>
    </row>
    <row r="659" spans="1:20" ht="15">
      <c r="A659" s="216"/>
      <c r="B659" s="83"/>
      <c r="C659" s="83"/>
      <c r="D659" s="87"/>
      <c r="E659" s="58"/>
      <c r="F659" s="58"/>
      <c r="G659" s="85"/>
      <c r="H659" s="216"/>
      <c r="I659" s="64"/>
      <c r="J659" s="208"/>
      <c r="K659" s="58"/>
      <c r="L659" s="42"/>
      <c r="M659" s="92">
        <v>0.1</v>
      </c>
      <c r="N659" s="93">
        <v>12</v>
      </c>
      <c r="O659" s="93">
        <v>75</v>
      </c>
      <c r="P659" s="93">
        <f t="shared" si="65"/>
        <v>0</v>
      </c>
      <c r="Q659" s="93">
        <f t="shared" si="66"/>
        <v>0</v>
      </c>
      <c r="R659" s="93">
        <f t="shared" si="67"/>
        <v>0</v>
      </c>
      <c r="S659" s="93">
        <f t="shared" ref="S659:S674" si="68">+R659+Q659</f>
        <v>0</v>
      </c>
      <c r="T659" s="93">
        <f t="shared" ref="T659:T674" si="69">+I659-S659</f>
        <v>0</v>
      </c>
    </row>
    <row r="660" spans="1:20" ht="15">
      <c r="A660" s="216"/>
      <c r="B660" s="83"/>
      <c r="C660" s="83"/>
      <c r="D660" s="87"/>
      <c r="E660" s="58"/>
      <c r="F660" s="58"/>
      <c r="G660" s="85"/>
      <c r="H660" s="216"/>
      <c r="I660" s="64"/>
      <c r="J660" s="208"/>
      <c r="K660" s="58"/>
      <c r="L660" s="42"/>
      <c r="M660" s="92">
        <v>0.1</v>
      </c>
      <c r="N660" s="93">
        <v>12</v>
      </c>
      <c r="O660" s="93">
        <v>75</v>
      </c>
      <c r="P660" s="93">
        <f t="shared" ref="P660:P674" si="70">+I660*M660/12</f>
        <v>0</v>
      </c>
      <c r="Q660" s="93">
        <f t="shared" ref="Q660:Q675" si="71">+P660*N660</f>
        <v>0</v>
      </c>
      <c r="R660" s="93">
        <f t="shared" ref="R660:R675" si="72">+P660*O660</f>
        <v>0</v>
      </c>
      <c r="S660" s="93">
        <f t="shared" si="68"/>
        <v>0</v>
      </c>
      <c r="T660" s="93">
        <f t="shared" si="69"/>
        <v>0</v>
      </c>
    </row>
    <row r="661" spans="1:20" ht="15">
      <c r="A661" s="216"/>
      <c r="B661" s="83"/>
      <c r="C661" s="83"/>
      <c r="D661" s="87"/>
      <c r="E661" s="58"/>
      <c r="F661" s="58"/>
      <c r="G661" s="85"/>
      <c r="H661" s="216"/>
      <c r="I661" s="64"/>
      <c r="J661" s="208"/>
      <c r="K661" s="58"/>
      <c r="L661" s="42"/>
      <c r="M661" s="92">
        <v>0.1</v>
      </c>
      <c r="N661" s="93">
        <v>12</v>
      </c>
      <c r="O661" s="93">
        <v>75</v>
      </c>
      <c r="P661" s="93">
        <f t="shared" si="70"/>
        <v>0</v>
      </c>
      <c r="Q661" s="93">
        <f t="shared" si="71"/>
        <v>0</v>
      </c>
      <c r="R661" s="93">
        <f t="shared" si="72"/>
        <v>0</v>
      </c>
      <c r="S661" s="93">
        <f t="shared" si="68"/>
        <v>0</v>
      </c>
      <c r="T661" s="93">
        <f t="shared" si="69"/>
        <v>0</v>
      </c>
    </row>
    <row r="662" spans="1:20" ht="15">
      <c r="A662" s="216"/>
      <c r="B662" s="83"/>
      <c r="C662" s="83"/>
      <c r="D662" s="87"/>
      <c r="E662" s="58"/>
      <c r="F662" s="58"/>
      <c r="G662" s="85"/>
      <c r="H662" s="216"/>
      <c r="I662" s="64"/>
      <c r="J662" s="208"/>
      <c r="K662" s="58"/>
      <c r="L662" s="42"/>
      <c r="M662" s="92">
        <v>0.1</v>
      </c>
      <c r="N662" s="93">
        <v>12</v>
      </c>
      <c r="O662" s="93">
        <v>75</v>
      </c>
      <c r="P662" s="93">
        <f t="shared" si="70"/>
        <v>0</v>
      </c>
      <c r="Q662" s="93">
        <f t="shared" si="71"/>
        <v>0</v>
      </c>
      <c r="R662" s="93">
        <f t="shared" si="72"/>
        <v>0</v>
      </c>
      <c r="S662" s="93">
        <f t="shared" si="68"/>
        <v>0</v>
      </c>
      <c r="T662" s="93">
        <f t="shared" si="69"/>
        <v>0</v>
      </c>
    </row>
    <row r="663" spans="1:20" ht="15">
      <c r="A663" s="216"/>
      <c r="B663" s="83"/>
      <c r="C663" s="83"/>
      <c r="D663" s="87"/>
      <c r="E663" s="58"/>
      <c r="F663" s="58"/>
      <c r="G663" s="85"/>
      <c r="H663" s="216"/>
      <c r="I663" s="64"/>
      <c r="J663" s="208"/>
      <c r="K663" s="58"/>
      <c r="L663" s="42"/>
      <c r="M663" s="92">
        <v>0.1</v>
      </c>
      <c r="N663" s="93">
        <v>12</v>
      </c>
      <c r="O663" s="93">
        <v>75</v>
      </c>
      <c r="P663" s="93">
        <f t="shared" si="70"/>
        <v>0</v>
      </c>
      <c r="Q663" s="93">
        <f t="shared" si="71"/>
        <v>0</v>
      </c>
      <c r="R663" s="93">
        <f t="shared" si="72"/>
        <v>0</v>
      </c>
      <c r="S663" s="93">
        <f t="shared" si="68"/>
        <v>0</v>
      </c>
      <c r="T663" s="93">
        <f t="shared" si="69"/>
        <v>0</v>
      </c>
    </row>
    <row r="664" spans="1:20" ht="15">
      <c r="A664" s="216"/>
      <c r="B664" s="83"/>
      <c r="C664" s="83"/>
      <c r="D664" s="87"/>
      <c r="E664" s="58"/>
      <c r="F664" s="58"/>
      <c r="G664" s="85"/>
      <c r="H664" s="216"/>
      <c r="I664" s="64"/>
      <c r="J664" s="208"/>
      <c r="K664" s="58"/>
      <c r="L664" s="42"/>
      <c r="M664" s="92">
        <v>0.1</v>
      </c>
      <c r="N664" s="93">
        <v>12</v>
      </c>
      <c r="O664" s="93">
        <v>75</v>
      </c>
      <c r="P664" s="93">
        <f t="shared" si="70"/>
        <v>0</v>
      </c>
      <c r="Q664" s="93">
        <f t="shared" si="71"/>
        <v>0</v>
      </c>
      <c r="R664" s="93">
        <f t="shared" si="72"/>
        <v>0</v>
      </c>
      <c r="S664" s="93">
        <f t="shared" si="68"/>
        <v>0</v>
      </c>
      <c r="T664" s="93">
        <f t="shared" si="69"/>
        <v>0</v>
      </c>
    </row>
    <row r="665" spans="1:20" ht="15">
      <c r="A665" s="216"/>
      <c r="B665" s="83"/>
      <c r="C665" s="83"/>
      <c r="D665" s="87"/>
      <c r="E665" s="58"/>
      <c r="F665" s="58"/>
      <c r="G665" s="85"/>
      <c r="H665" s="216"/>
      <c r="I665" s="64"/>
      <c r="J665" s="208"/>
      <c r="K665" s="58"/>
      <c r="L665" s="42"/>
      <c r="M665" s="92">
        <v>0.1</v>
      </c>
      <c r="N665" s="93">
        <v>12</v>
      </c>
      <c r="O665" s="93">
        <v>75</v>
      </c>
      <c r="P665" s="93">
        <f t="shared" si="70"/>
        <v>0</v>
      </c>
      <c r="Q665" s="93">
        <f t="shared" si="71"/>
        <v>0</v>
      </c>
      <c r="R665" s="93">
        <f t="shared" si="72"/>
        <v>0</v>
      </c>
      <c r="S665" s="93">
        <f t="shared" si="68"/>
        <v>0</v>
      </c>
      <c r="T665" s="93">
        <f t="shared" si="69"/>
        <v>0</v>
      </c>
    </row>
    <row r="666" spans="1:20" ht="15">
      <c r="A666" s="216"/>
      <c r="B666" s="83"/>
      <c r="C666" s="83"/>
      <c r="D666" s="87"/>
      <c r="E666" s="58"/>
      <c r="F666" s="58"/>
      <c r="G666" s="85"/>
      <c r="H666" s="216"/>
      <c r="I666" s="64"/>
      <c r="J666" s="208"/>
      <c r="K666" s="58"/>
      <c r="L666" s="42"/>
      <c r="M666" s="92">
        <v>0.1</v>
      </c>
      <c r="N666" s="93">
        <v>12</v>
      </c>
      <c r="O666" s="93">
        <v>75</v>
      </c>
      <c r="P666" s="93">
        <f t="shared" si="70"/>
        <v>0</v>
      </c>
      <c r="Q666" s="93">
        <f t="shared" si="71"/>
        <v>0</v>
      </c>
      <c r="R666" s="93">
        <f t="shared" si="72"/>
        <v>0</v>
      </c>
      <c r="S666" s="93">
        <f t="shared" si="68"/>
        <v>0</v>
      </c>
      <c r="T666" s="93">
        <f t="shared" si="69"/>
        <v>0</v>
      </c>
    </row>
    <row r="667" spans="1:20" ht="15">
      <c r="A667" s="83" t="s">
        <v>190</v>
      </c>
      <c r="B667" s="216">
        <v>40</v>
      </c>
      <c r="C667" s="216">
        <v>1</v>
      </c>
      <c r="D667" s="42" t="s">
        <v>87</v>
      </c>
      <c r="E667" s="58"/>
      <c r="F667" s="58"/>
      <c r="G667" s="85"/>
      <c r="H667" s="216"/>
      <c r="I667" s="64"/>
      <c r="J667" s="208"/>
      <c r="K667" s="58"/>
      <c r="L667" s="42" t="s">
        <v>1868</v>
      </c>
      <c r="M667" s="92">
        <v>0.1</v>
      </c>
      <c r="N667" s="93">
        <v>12</v>
      </c>
      <c r="O667" s="93">
        <v>75</v>
      </c>
      <c r="P667" s="93">
        <f t="shared" si="70"/>
        <v>0</v>
      </c>
      <c r="Q667" s="93">
        <f t="shared" si="71"/>
        <v>0</v>
      </c>
      <c r="R667" s="93">
        <f t="shared" si="72"/>
        <v>0</v>
      </c>
      <c r="S667" s="93">
        <f t="shared" si="68"/>
        <v>0</v>
      </c>
      <c r="T667" s="93">
        <f t="shared" si="69"/>
        <v>0</v>
      </c>
    </row>
    <row r="668" spans="1:20" ht="15">
      <c r="A668" s="216" t="s">
        <v>190</v>
      </c>
      <c r="B668" s="216">
        <v>41</v>
      </c>
      <c r="C668" s="216">
        <v>1</v>
      </c>
      <c r="D668" s="42" t="s">
        <v>88</v>
      </c>
      <c r="E668" s="59">
        <v>1329554</v>
      </c>
      <c r="F668" s="58">
        <v>711</v>
      </c>
      <c r="G668" s="106">
        <v>40429</v>
      </c>
      <c r="H668" s="216">
        <v>2762</v>
      </c>
      <c r="I668" s="64">
        <v>6927.52</v>
      </c>
      <c r="J668" s="208" t="s">
        <v>434</v>
      </c>
      <c r="K668" s="42"/>
      <c r="L668" s="42" t="s">
        <v>1868</v>
      </c>
      <c r="M668" s="92">
        <v>0.1</v>
      </c>
      <c r="N668" s="93">
        <v>3</v>
      </c>
      <c r="O668" s="93">
        <v>75</v>
      </c>
      <c r="P668" s="93">
        <f t="shared" si="70"/>
        <v>57.729333333333336</v>
      </c>
      <c r="Q668" s="93">
        <f t="shared" si="71"/>
        <v>173.18800000000002</v>
      </c>
      <c r="R668" s="93">
        <f t="shared" si="72"/>
        <v>4329.7</v>
      </c>
      <c r="S668" s="93">
        <f t="shared" si="68"/>
        <v>4502.8879999999999</v>
      </c>
      <c r="T668" s="93">
        <f t="shared" si="69"/>
        <v>2424.6320000000005</v>
      </c>
    </row>
    <row r="669" spans="1:20" ht="15">
      <c r="A669" s="216" t="s">
        <v>190</v>
      </c>
      <c r="B669" s="216">
        <v>44</v>
      </c>
      <c r="C669" s="216">
        <v>1</v>
      </c>
      <c r="D669" s="42" t="s">
        <v>89</v>
      </c>
      <c r="E669" s="59">
        <v>1329554</v>
      </c>
      <c r="F669" s="58">
        <v>711</v>
      </c>
      <c r="G669" s="106">
        <v>40429</v>
      </c>
      <c r="H669" s="216">
        <v>2762</v>
      </c>
      <c r="I669" s="64">
        <v>6927.52</v>
      </c>
      <c r="J669" s="208" t="s">
        <v>434</v>
      </c>
      <c r="K669" s="60"/>
      <c r="L669" s="42" t="s">
        <v>1868</v>
      </c>
      <c r="M669" s="92">
        <v>0.1</v>
      </c>
      <c r="N669" s="93">
        <v>2</v>
      </c>
      <c r="O669" s="93">
        <v>75</v>
      </c>
      <c r="P669" s="93">
        <f t="shared" si="70"/>
        <v>57.729333333333336</v>
      </c>
      <c r="Q669" s="93">
        <f t="shared" si="71"/>
        <v>115.45866666666667</v>
      </c>
      <c r="R669" s="93">
        <f t="shared" si="72"/>
        <v>4329.7</v>
      </c>
      <c r="S669" s="93">
        <f t="shared" si="68"/>
        <v>4445.1586666666662</v>
      </c>
      <c r="T669" s="93">
        <f t="shared" si="69"/>
        <v>2482.3613333333342</v>
      </c>
    </row>
    <row r="670" spans="1:20" ht="15">
      <c r="A670" s="216" t="s">
        <v>190</v>
      </c>
      <c r="B670" s="216">
        <v>45</v>
      </c>
      <c r="C670" s="216">
        <v>1</v>
      </c>
      <c r="D670" s="42" t="s">
        <v>89</v>
      </c>
      <c r="E670" s="59">
        <v>1333206</v>
      </c>
      <c r="F670" s="58">
        <v>724</v>
      </c>
      <c r="G670" s="106">
        <v>40471</v>
      </c>
      <c r="H670" s="216">
        <v>2768</v>
      </c>
      <c r="I670" s="64">
        <v>6927.52</v>
      </c>
      <c r="J670" s="208" t="s">
        <v>434</v>
      </c>
      <c r="K670" s="60"/>
      <c r="L670" s="42" t="s">
        <v>1868</v>
      </c>
      <c r="M670" s="92">
        <v>0.1</v>
      </c>
      <c r="N670" s="93">
        <v>2</v>
      </c>
      <c r="O670" s="93">
        <f t="shared" ref="O670" si="73">2+12+12+12+12+12+12</f>
        <v>74</v>
      </c>
      <c r="P670" s="93">
        <f t="shared" si="70"/>
        <v>57.729333333333336</v>
      </c>
      <c r="Q670" s="93">
        <f t="shared" si="71"/>
        <v>115.45866666666667</v>
      </c>
      <c r="R670" s="93">
        <f t="shared" si="72"/>
        <v>4271.9706666666671</v>
      </c>
      <c r="S670" s="93">
        <f t="shared" si="68"/>
        <v>4387.4293333333335</v>
      </c>
      <c r="T670" s="93">
        <f t="shared" si="69"/>
        <v>2540.0906666666669</v>
      </c>
    </row>
    <row r="671" spans="1:20" ht="15">
      <c r="A671" s="216"/>
      <c r="B671" s="83"/>
      <c r="C671" s="99"/>
      <c r="D671" s="42" t="s">
        <v>89</v>
      </c>
      <c r="E671" s="59">
        <v>1333206</v>
      </c>
      <c r="F671" s="58">
        <v>724</v>
      </c>
      <c r="G671" s="106">
        <v>40471</v>
      </c>
      <c r="H671" s="216">
        <v>2768</v>
      </c>
      <c r="I671" s="64">
        <v>6927.52</v>
      </c>
      <c r="J671" s="208" t="s">
        <v>434</v>
      </c>
      <c r="K671" s="60"/>
      <c r="L671" s="42" t="s">
        <v>1868</v>
      </c>
      <c r="M671" s="92">
        <v>0.1</v>
      </c>
      <c r="N671" s="93">
        <v>2</v>
      </c>
      <c r="O671" s="93">
        <f>2+12+12+12+12+12+12</f>
        <v>74</v>
      </c>
      <c r="P671" s="93">
        <f t="shared" si="70"/>
        <v>57.729333333333336</v>
      </c>
      <c r="Q671" s="93">
        <f t="shared" si="71"/>
        <v>115.45866666666667</v>
      </c>
      <c r="R671" s="93">
        <f t="shared" si="72"/>
        <v>4271.9706666666671</v>
      </c>
      <c r="S671" s="93">
        <f t="shared" si="68"/>
        <v>4387.4293333333335</v>
      </c>
      <c r="T671" s="93">
        <f t="shared" si="69"/>
        <v>2540.0906666666669</v>
      </c>
    </row>
    <row r="672" spans="1:20" ht="15">
      <c r="A672" s="83" t="s">
        <v>161</v>
      </c>
      <c r="B672" s="55">
        <v>278</v>
      </c>
      <c r="C672" s="55">
        <v>6</v>
      </c>
      <c r="D672" s="49" t="s">
        <v>8</v>
      </c>
      <c r="E672" s="58"/>
      <c r="F672" s="58"/>
      <c r="G672" s="85"/>
      <c r="H672" s="216"/>
      <c r="I672" s="64"/>
      <c r="J672" s="208"/>
      <c r="K672" s="60"/>
      <c r="L672" s="58"/>
      <c r="M672" s="92">
        <v>0.1</v>
      </c>
      <c r="N672" s="93">
        <v>12</v>
      </c>
      <c r="O672" s="93"/>
      <c r="P672" s="93">
        <f t="shared" si="70"/>
        <v>0</v>
      </c>
      <c r="Q672" s="93">
        <f t="shared" si="71"/>
        <v>0</v>
      </c>
      <c r="R672" s="93">
        <f t="shared" si="72"/>
        <v>0</v>
      </c>
      <c r="S672" s="93">
        <f t="shared" si="68"/>
        <v>0</v>
      </c>
      <c r="T672" s="93">
        <f t="shared" si="69"/>
        <v>0</v>
      </c>
    </row>
    <row r="673" spans="1:20" ht="15">
      <c r="A673" s="216" t="s">
        <v>161</v>
      </c>
      <c r="B673" s="55">
        <v>279</v>
      </c>
      <c r="C673" s="55">
        <v>2</v>
      </c>
      <c r="D673" s="49" t="s">
        <v>9</v>
      </c>
      <c r="E673" s="69">
        <v>1168878</v>
      </c>
      <c r="F673" s="58">
        <v>3905</v>
      </c>
      <c r="G673" s="106">
        <v>39423</v>
      </c>
      <c r="H673" s="216">
        <v>11623</v>
      </c>
      <c r="I673" s="64">
        <v>2640.01</v>
      </c>
      <c r="J673" s="42"/>
      <c r="K673" s="42"/>
      <c r="L673" s="42" t="s">
        <v>1870</v>
      </c>
      <c r="M673" s="92">
        <v>0.1</v>
      </c>
      <c r="N673" s="93">
        <v>5</v>
      </c>
      <c r="O673" s="93">
        <v>0</v>
      </c>
      <c r="P673" s="93">
        <f t="shared" si="70"/>
        <v>22.000083333333336</v>
      </c>
      <c r="Q673" s="93">
        <f t="shared" si="71"/>
        <v>110.00041666666668</v>
      </c>
      <c r="R673" s="93">
        <f t="shared" si="72"/>
        <v>0</v>
      </c>
      <c r="S673" s="93">
        <f t="shared" si="68"/>
        <v>110.00041666666668</v>
      </c>
      <c r="T673" s="93">
        <f t="shared" si="69"/>
        <v>2530.0095833333335</v>
      </c>
    </row>
    <row r="674" spans="1:20" ht="15">
      <c r="A674" s="216" t="s">
        <v>161</v>
      </c>
      <c r="B674" s="55">
        <v>280</v>
      </c>
      <c r="C674" s="55">
        <v>5</v>
      </c>
      <c r="D674" s="49" t="s">
        <v>10</v>
      </c>
      <c r="E674" s="69">
        <v>1168878</v>
      </c>
      <c r="F674" s="58">
        <v>3905</v>
      </c>
      <c r="G674" s="106">
        <v>39423</v>
      </c>
      <c r="H674" s="216">
        <v>11623</v>
      </c>
      <c r="I674" s="64">
        <v>1320</v>
      </c>
      <c r="J674" s="58" t="s">
        <v>433</v>
      </c>
      <c r="K674" s="42"/>
      <c r="L674" s="42" t="s">
        <v>1870</v>
      </c>
      <c r="M674" s="92">
        <v>0.1</v>
      </c>
      <c r="N674" s="93">
        <v>5</v>
      </c>
      <c r="O674" s="93">
        <v>0</v>
      </c>
      <c r="P674" s="93">
        <f t="shared" si="70"/>
        <v>11</v>
      </c>
      <c r="Q674" s="93">
        <f t="shared" si="71"/>
        <v>55</v>
      </c>
      <c r="R674" s="93">
        <f t="shared" si="72"/>
        <v>0</v>
      </c>
      <c r="S674" s="93">
        <f t="shared" si="68"/>
        <v>55</v>
      </c>
      <c r="T674" s="93">
        <f t="shared" si="69"/>
        <v>1265</v>
      </c>
    </row>
    <row r="675" spans="1:20" ht="15">
      <c r="A675" s="216"/>
      <c r="B675" s="83"/>
      <c r="C675" s="83"/>
      <c r="D675" s="49" t="s">
        <v>10</v>
      </c>
      <c r="E675" s="69">
        <v>1168878</v>
      </c>
      <c r="F675" s="58">
        <v>3905</v>
      </c>
      <c r="G675" s="106">
        <v>39423</v>
      </c>
      <c r="H675" s="216">
        <v>11623</v>
      </c>
      <c r="I675" s="64">
        <v>2200.0100000000002</v>
      </c>
      <c r="J675" s="58" t="s">
        <v>433</v>
      </c>
      <c r="K675" s="42"/>
      <c r="L675" s="42" t="s">
        <v>1870</v>
      </c>
      <c r="M675" s="92">
        <v>0.1</v>
      </c>
      <c r="N675" s="93">
        <v>5</v>
      </c>
      <c r="O675" s="93">
        <v>0</v>
      </c>
      <c r="P675" s="93">
        <f>+I675*M675/12</f>
        <v>18.333416666666668</v>
      </c>
      <c r="Q675" s="93">
        <f t="shared" si="71"/>
        <v>91.667083333333338</v>
      </c>
      <c r="R675" s="93">
        <f t="shared" si="72"/>
        <v>0</v>
      </c>
      <c r="S675" s="93">
        <f>+R675+Q675</f>
        <v>91.667083333333338</v>
      </c>
      <c r="T675" s="93">
        <f>+I675-S675</f>
        <v>2108.342916666667</v>
      </c>
    </row>
    <row r="680" spans="1:20" ht="15">
      <c r="A680" s="48"/>
      <c r="B680" s="49"/>
      <c r="C680" s="49"/>
      <c r="D680" s="50"/>
      <c r="E680" s="39"/>
      <c r="F680" s="39"/>
      <c r="G680" s="39"/>
      <c r="H680" s="39"/>
      <c r="I680" s="217"/>
      <c r="J680" s="39"/>
      <c r="K680" s="39"/>
      <c r="L680" s="39"/>
      <c r="M680" s="38"/>
      <c r="N680" s="38"/>
      <c r="O680" s="38"/>
      <c r="P680" s="38"/>
      <c r="Q680" s="38"/>
      <c r="R680" s="38"/>
      <c r="S680" s="38"/>
      <c r="T680" s="38"/>
    </row>
    <row r="681" spans="1:20" ht="31.5">
      <c r="A681" s="211" t="s">
        <v>92</v>
      </c>
      <c r="B681" s="209" t="s">
        <v>101</v>
      </c>
      <c r="C681" s="209" t="s">
        <v>91</v>
      </c>
      <c r="D681" s="211" t="s">
        <v>172</v>
      </c>
      <c r="E681" s="43" t="s">
        <v>441</v>
      </c>
      <c r="F681" s="53" t="s">
        <v>442</v>
      </c>
      <c r="G681" s="54" t="s">
        <v>435</v>
      </c>
      <c r="H681" s="53" t="s">
        <v>349</v>
      </c>
      <c r="I681" s="219" t="s">
        <v>437</v>
      </c>
      <c r="J681" s="53" t="s">
        <v>436</v>
      </c>
      <c r="K681" s="53"/>
      <c r="L681" s="53"/>
      <c r="M681" s="38"/>
      <c r="N681" s="38"/>
      <c r="O681" s="38"/>
      <c r="P681" s="38"/>
      <c r="Q681" s="38"/>
      <c r="R681" s="38"/>
      <c r="S681" s="38"/>
      <c r="T681" s="38"/>
    </row>
    <row r="682" spans="1:20" ht="15">
      <c r="A682" s="55" t="s">
        <v>161</v>
      </c>
      <c r="B682" s="55">
        <v>6</v>
      </c>
      <c r="C682" s="55">
        <v>1</v>
      </c>
      <c r="D682" s="56" t="s">
        <v>652</v>
      </c>
      <c r="E682" s="215"/>
      <c r="F682" s="58">
        <v>4186</v>
      </c>
      <c r="G682" s="59">
        <v>39675</v>
      </c>
      <c r="H682" s="58" t="s">
        <v>373</v>
      </c>
      <c r="I682" s="64">
        <v>654.84</v>
      </c>
      <c r="J682" s="58" t="s">
        <v>352</v>
      </c>
      <c r="K682" s="42" t="s">
        <v>1862</v>
      </c>
      <c r="L682" s="42"/>
      <c r="M682" s="124">
        <v>0.1</v>
      </c>
      <c r="N682" s="93">
        <v>12</v>
      </c>
      <c r="O682" s="93">
        <v>100</v>
      </c>
      <c r="P682" s="93">
        <f t="shared" ref="P682:P713" si="74">+I682*M682/12</f>
        <v>5.4570000000000007</v>
      </c>
      <c r="Q682" s="125">
        <f>+P682*N682</f>
        <v>65.484000000000009</v>
      </c>
      <c r="R682" s="125">
        <f>+P682*O682</f>
        <v>545.70000000000005</v>
      </c>
      <c r="S682" s="125">
        <f>+R682+Q682</f>
        <v>611.18400000000008</v>
      </c>
      <c r="T682" s="125">
        <f t="shared" ref="T682:T713" si="75">+I682-S682</f>
        <v>43.655999999999949</v>
      </c>
    </row>
    <row r="683" spans="1:20" ht="15">
      <c r="A683" s="55" t="s">
        <v>161</v>
      </c>
      <c r="B683" s="55">
        <v>9</v>
      </c>
      <c r="C683" s="55">
        <v>1</v>
      </c>
      <c r="D683" s="49" t="s">
        <v>654</v>
      </c>
      <c r="E683" s="58"/>
      <c r="F683" s="58"/>
      <c r="G683" s="58"/>
      <c r="H683" s="58"/>
      <c r="I683" s="64"/>
      <c r="J683" s="58"/>
      <c r="K683" s="58"/>
      <c r="L683" s="58"/>
      <c r="M683" s="124">
        <v>0.1</v>
      </c>
      <c r="N683" s="93"/>
      <c r="O683" s="93"/>
      <c r="P683" s="93">
        <f t="shared" si="74"/>
        <v>0</v>
      </c>
      <c r="Q683" s="125">
        <f t="shared" ref="Q683:Q746" si="76">+P683*N683</f>
        <v>0</v>
      </c>
      <c r="R683" s="125">
        <f t="shared" ref="R683:R746" si="77">+P683*O683</f>
        <v>0</v>
      </c>
      <c r="S683" s="125">
        <f t="shared" ref="S683:S746" si="78">+R683+Q683</f>
        <v>0</v>
      </c>
      <c r="T683" s="125">
        <f t="shared" si="75"/>
        <v>0</v>
      </c>
    </row>
    <row r="684" spans="1:20" ht="15">
      <c r="A684" s="55" t="s">
        <v>161</v>
      </c>
      <c r="B684" s="55">
        <v>14</v>
      </c>
      <c r="C684" s="55">
        <v>1</v>
      </c>
      <c r="D684" s="49" t="s">
        <v>655</v>
      </c>
      <c r="E684" s="58"/>
      <c r="F684" s="58"/>
      <c r="G684" s="58"/>
      <c r="H684" s="58"/>
      <c r="I684" s="64"/>
      <c r="J684" s="58"/>
      <c r="K684" s="58"/>
      <c r="L684" s="58"/>
      <c r="M684" s="124">
        <v>0.1</v>
      </c>
      <c r="N684" s="93"/>
      <c r="O684" s="93"/>
      <c r="P684" s="93">
        <f t="shared" si="74"/>
        <v>0</v>
      </c>
      <c r="Q684" s="125">
        <f t="shared" si="76"/>
        <v>0</v>
      </c>
      <c r="R684" s="125">
        <f t="shared" si="77"/>
        <v>0</v>
      </c>
      <c r="S684" s="125">
        <f t="shared" si="78"/>
        <v>0</v>
      </c>
      <c r="T684" s="125">
        <f t="shared" si="75"/>
        <v>0</v>
      </c>
    </row>
    <row r="685" spans="1:20" ht="15">
      <c r="A685" s="55" t="s">
        <v>161</v>
      </c>
      <c r="B685" s="55">
        <v>16</v>
      </c>
      <c r="C685" s="55">
        <v>1</v>
      </c>
      <c r="D685" s="49" t="s">
        <v>656</v>
      </c>
      <c r="E685" s="58"/>
      <c r="F685" s="58"/>
      <c r="G685" s="58"/>
      <c r="H685" s="58"/>
      <c r="I685" s="64"/>
      <c r="J685" s="58"/>
      <c r="K685" s="58"/>
      <c r="L685" s="58"/>
      <c r="M685" s="124">
        <v>0.1</v>
      </c>
      <c r="N685" s="93"/>
      <c r="O685" s="93"/>
      <c r="P685" s="93">
        <f t="shared" si="74"/>
        <v>0</v>
      </c>
      <c r="Q685" s="125">
        <f t="shared" si="76"/>
        <v>0</v>
      </c>
      <c r="R685" s="125">
        <f t="shared" si="77"/>
        <v>0</v>
      </c>
      <c r="S685" s="125">
        <f t="shared" si="78"/>
        <v>0</v>
      </c>
      <c r="T685" s="125">
        <f t="shared" si="75"/>
        <v>0</v>
      </c>
    </row>
    <row r="686" spans="1:20" ht="15">
      <c r="A686" s="55" t="s">
        <v>161</v>
      </c>
      <c r="B686" s="55">
        <v>19</v>
      </c>
      <c r="C686" s="55">
        <v>1</v>
      </c>
      <c r="D686" s="49" t="s">
        <v>657</v>
      </c>
      <c r="E686" s="58"/>
      <c r="F686" s="58"/>
      <c r="G686" s="58"/>
      <c r="H686" s="58"/>
      <c r="I686" s="64"/>
      <c r="J686" s="58"/>
      <c r="K686" s="58"/>
      <c r="L686" s="58"/>
      <c r="M686" s="124">
        <v>0.1</v>
      </c>
      <c r="N686" s="93"/>
      <c r="O686" s="93"/>
      <c r="P686" s="93">
        <f t="shared" si="74"/>
        <v>0</v>
      </c>
      <c r="Q686" s="125">
        <f t="shared" si="76"/>
        <v>0</v>
      </c>
      <c r="R686" s="125">
        <f t="shared" si="77"/>
        <v>0</v>
      </c>
      <c r="S686" s="125">
        <f t="shared" si="78"/>
        <v>0</v>
      </c>
      <c r="T686" s="125">
        <f t="shared" si="75"/>
        <v>0</v>
      </c>
    </row>
    <row r="687" spans="1:20" ht="15">
      <c r="A687" s="55" t="s">
        <v>161</v>
      </c>
      <c r="B687" s="55" t="s">
        <v>659</v>
      </c>
      <c r="C687" s="55">
        <v>16</v>
      </c>
      <c r="D687" s="49" t="s">
        <v>660</v>
      </c>
      <c r="E687" s="215"/>
      <c r="F687" s="58"/>
      <c r="G687" s="59"/>
      <c r="H687" s="58"/>
      <c r="I687" s="64"/>
      <c r="J687" s="58"/>
      <c r="K687" s="58"/>
      <c r="L687" s="58"/>
      <c r="M687" s="124">
        <v>0.1</v>
      </c>
      <c r="N687" s="93"/>
      <c r="O687" s="93"/>
      <c r="P687" s="93">
        <f t="shared" si="74"/>
        <v>0</v>
      </c>
      <c r="Q687" s="125">
        <f t="shared" si="76"/>
        <v>0</v>
      </c>
      <c r="R687" s="125">
        <f t="shared" si="77"/>
        <v>0</v>
      </c>
      <c r="S687" s="125">
        <f t="shared" si="78"/>
        <v>0</v>
      </c>
      <c r="T687" s="125">
        <f t="shared" si="75"/>
        <v>0</v>
      </c>
    </row>
    <row r="688" spans="1:20" ht="15">
      <c r="A688" s="55" t="s">
        <v>161</v>
      </c>
      <c r="B688" s="55" t="s">
        <v>661</v>
      </c>
      <c r="C688" s="55">
        <v>3</v>
      </c>
      <c r="D688" s="49" t="s">
        <v>662</v>
      </c>
      <c r="E688" s="58"/>
      <c r="F688" s="58"/>
      <c r="G688" s="58"/>
      <c r="H688" s="58"/>
      <c r="I688" s="64"/>
      <c r="J688" s="58"/>
      <c r="K688" s="58"/>
      <c r="L688" s="58"/>
      <c r="M688" s="124">
        <v>0.1</v>
      </c>
      <c r="N688" s="93"/>
      <c r="O688" s="93"/>
      <c r="P688" s="93">
        <f t="shared" si="74"/>
        <v>0</v>
      </c>
      <c r="Q688" s="125">
        <f t="shared" si="76"/>
        <v>0</v>
      </c>
      <c r="R688" s="125">
        <f t="shared" si="77"/>
        <v>0</v>
      </c>
      <c r="S688" s="125">
        <f t="shared" si="78"/>
        <v>0</v>
      </c>
      <c r="T688" s="125">
        <f t="shared" si="75"/>
        <v>0</v>
      </c>
    </row>
    <row r="689" spans="1:20" ht="15">
      <c r="A689" s="55" t="s">
        <v>161</v>
      </c>
      <c r="B689" s="55" t="s">
        <v>663</v>
      </c>
      <c r="C689" s="55">
        <v>4</v>
      </c>
      <c r="D689" s="49" t="s">
        <v>664</v>
      </c>
      <c r="E689" s="58"/>
      <c r="F689" s="58"/>
      <c r="G689" s="58"/>
      <c r="H689" s="58"/>
      <c r="I689" s="64"/>
      <c r="J689" s="58"/>
      <c r="K689" s="58"/>
      <c r="L689" s="58"/>
      <c r="M689" s="124">
        <v>0.1</v>
      </c>
      <c r="N689" s="93"/>
      <c r="O689" s="93"/>
      <c r="P689" s="93">
        <f t="shared" si="74"/>
        <v>0</v>
      </c>
      <c r="Q689" s="125">
        <f t="shared" si="76"/>
        <v>0</v>
      </c>
      <c r="R689" s="125">
        <f t="shared" si="77"/>
        <v>0</v>
      </c>
      <c r="S689" s="125">
        <f t="shared" si="78"/>
        <v>0</v>
      </c>
      <c r="T689" s="125">
        <f t="shared" si="75"/>
        <v>0</v>
      </c>
    </row>
    <row r="690" spans="1:20" ht="15">
      <c r="A690" s="55" t="s">
        <v>161</v>
      </c>
      <c r="B690" s="55">
        <v>72</v>
      </c>
      <c r="C690" s="55">
        <v>1</v>
      </c>
      <c r="D690" s="49" t="s">
        <v>665</v>
      </c>
      <c r="E690" s="58"/>
      <c r="F690" s="58"/>
      <c r="G690" s="58"/>
      <c r="H690" s="58"/>
      <c r="I690" s="64"/>
      <c r="J690" s="58"/>
      <c r="K690" s="58"/>
      <c r="L690" s="58"/>
      <c r="M690" s="124">
        <v>0.1</v>
      </c>
      <c r="N690" s="93"/>
      <c r="O690" s="93"/>
      <c r="P690" s="93">
        <f t="shared" si="74"/>
        <v>0</v>
      </c>
      <c r="Q690" s="125">
        <f t="shared" si="76"/>
        <v>0</v>
      </c>
      <c r="R690" s="125">
        <f t="shared" si="77"/>
        <v>0</v>
      </c>
      <c r="S690" s="125">
        <f t="shared" si="78"/>
        <v>0</v>
      </c>
      <c r="T690" s="125">
        <f t="shared" si="75"/>
        <v>0</v>
      </c>
    </row>
    <row r="691" spans="1:20" ht="15">
      <c r="A691" s="55" t="s">
        <v>161</v>
      </c>
      <c r="B691" s="55">
        <v>73</v>
      </c>
      <c r="C691" s="55">
        <v>1</v>
      </c>
      <c r="D691" s="49" t="s">
        <v>666</v>
      </c>
      <c r="E691" s="58"/>
      <c r="F691" s="58"/>
      <c r="G691" s="58"/>
      <c r="H691" s="58"/>
      <c r="I691" s="64"/>
      <c r="J691" s="58"/>
      <c r="K691" s="58"/>
      <c r="L691" s="58"/>
      <c r="M691" s="124">
        <v>0.1</v>
      </c>
      <c r="N691" s="93"/>
      <c r="O691" s="93"/>
      <c r="P691" s="93">
        <f t="shared" si="74"/>
        <v>0</v>
      </c>
      <c r="Q691" s="125">
        <f t="shared" si="76"/>
        <v>0</v>
      </c>
      <c r="R691" s="125">
        <f t="shared" si="77"/>
        <v>0</v>
      </c>
      <c r="S691" s="125">
        <f t="shared" si="78"/>
        <v>0</v>
      </c>
      <c r="T691" s="125">
        <f t="shared" si="75"/>
        <v>0</v>
      </c>
    </row>
    <row r="692" spans="1:20" ht="15">
      <c r="A692" s="55" t="s">
        <v>161</v>
      </c>
      <c r="B692" s="55">
        <v>74</v>
      </c>
      <c r="C692" s="55">
        <v>1</v>
      </c>
      <c r="D692" s="49" t="s">
        <v>667</v>
      </c>
      <c r="E692" s="58"/>
      <c r="F692" s="58"/>
      <c r="G692" s="58"/>
      <c r="H692" s="58"/>
      <c r="I692" s="64"/>
      <c r="J692" s="58"/>
      <c r="K692" s="58"/>
      <c r="L692" s="58"/>
      <c r="M692" s="124">
        <v>0.1</v>
      </c>
      <c r="N692" s="93"/>
      <c r="O692" s="93"/>
      <c r="P692" s="93">
        <f t="shared" si="74"/>
        <v>0</v>
      </c>
      <c r="Q692" s="125">
        <f t="shared" si="76"/>
        <v>0</v>
      </c>
      <c r="R692" s="125">
        <f t="shared" si="77"/>
        <v>0</v>
      </c>
      <c r="S692" s="125">
        <f t="shared" si="78"/>
        <v>0</v>
      </c>
      <c r="T692" s="125">
        <f t="shared" si="75"/>
        <v>0</v>
      </c>
    </row>
    <row r="693" spans="1:20" ht="15">
      <c r="A693" s="55"/>
      <c r="B693" s="55"/>
      <c r="C693" s="55"/>
      <c r="D693" s="49" t="s">
        <v>668</v>
      </c>
      <c r="E693" s="58"/>
      <c r="F693" s="58"/>
      <c r="G693" s="58"/>
      <c r="H693" s="58"/>
      <c r="I693" s="64"/>
      <c r="J693" s="58"/>
      <c r="K693" s="58"/>
      <c r="L693" s="58"/>
      <c r="M693" s="124">
        <v>0.1</v>
      </c>
      <c r="N693" s="93"/>
      <c r="O693" s="93"/>
      <c r="P693" s="93">
        <f t="shared" si="74"/>
        <v>0</v>
      </c>
      <c r="Q693" s="125">
        <f t="shared" si="76"/>
        <v>0</v>
      </c>
      <c r="R693" s="125">
        <f t="shared" si="77"/>
        <v>0</v>
      </c>
      <c r="S693" s="125">
        <f t="shared" si="78"/>
        <v>0</v>
      </c>
      <c r="T693" s="125">
        <f t="shared" si="75"/>
        <v>0</v>
      </c>
    </row>
    <row r="694" spans="1:20" ht="15">
      <c r="A694" s="55" t="s">
        <v>161</v>
      </c>
      <c r="B694" s="55">
        <v>78</v>
      </c>
      <c r="C694" s="55">
        <v>1</v>
      </c>
      <c r="D694" s="49" t="s">
        <v>669</v>
      </c>
      <c r="E694" s="58"/>
      <c r="F694" s="58"/>
      <c r="G694" s="58"/>
      <c r="H694" s="58"/>
      <c r="I694" s="64"/>
      <c r="J694" s="58"/>
      <c r="K694" s="58"/>
      <c r="L694" s="58"/>
      <c r="M694" s="124">
        <v>0.1</v>
      </c>
      <c r="N694" s="93"/>
      <c r="O694" s="93"/>
      <c r="P694" s="93">
        <f t="shared" si="74"/>
        <v>0</v>
      </c>
      <c r="Q694" s="125">
        <f t="shared" si="76"/>
        <v>0</v>
      </c>
      <c r="R694" s="125">
        <f t="shared" si="77"/>
        <v>0</v>
      </c>
      <c r="S694" s="125">
        <f t="shared" si="78"/>
        <v>0</v>
      </c>
      <c r="T694" s="125">
        <f t="shared" si="75"/>
        <v>0</v>
      </c>
    </row>
    <row r="695" spans="1:20" ht="15">
      <c r="A695" s="55" t="s">
        <v>161</v>
      </c>
      <c r="B695" s="55">
        <v>79</v>
      </c>
      <c r="C695" s="55">
        <v>1</v>
      </c>
      <c r="D695" s="49" t="s">
        <v>670</v>
      </c>
      <c r="E695" s="58"/>
      <c r="F695" s="58"/>
      <c r="G695" s="58"/>
      <c r="H695" s="58"/>
      <c r="I695" s="64"/>
      <c r="J695" s="58"/>
      <c r="K695" s="58"/>
      <c r="L695" s="58"/>
      <c r="M695" s="124">
        <v>0.1</v>
      </c>
      <c r="N695" s="93"/>
      <c r="O695" s="93"/>
      <c r="P695" s="93">
        <f t="shared" si="74"/>
        <v>0</v>
      </c>
      <c r="Q695" s="125">
        <f t="shared" si="76"/>
        <v>0</v>
      </c>
      <c r="R695" s="125">
        <f t="shared" si="77"/>
        <v>0</v>
      </c>
      <c r="S695" s="125">
        <f t="shared" si="78"/>
        <v>0</v>
      </c>
      <c r="T695" s="125">
        <f t="shared" si="75"/>
        <v>0</v>
      </c>
    </row>
    <row r="696" spans="1:20" ht="15">
      <c r="A696" s="55" t="s">
        <v>161</v>
      </c>
      <c r="B696" s="55">
        <v>80</v>
      </c>
      <c r="C696" s="55">
        <v>1</v>
      </c>
      <c r="D696" s="49" t="s">
        <v>671</v>
      </c>
      <c r="E696" s="58"/>
      <c r="F696" s="58"/>
      <c r="G696" s="58"/>
      <c r="H696" s="58"/>
      <c r="I696" s="64"/>
      <c r="J696" s="58"/>
      <c r="K696" s="58"/>
      <c r="L696" s="58"/>
      <c r="M696" s="124">
        <v>0.1</v>
      </c>
      <c r="N696" s="93"/>
      <c r="O696" s="93"/>
      <c r="P696" s="93">
        <f t="shared" si="74"/>
        <v>0</v>
      </c>
      <c r="Q696" s="125">
        <f t="shared" si="76"/>
        <v>0</v>
      </c>
      <c r="R696" s="125">
        <f t="shared" si="77"/>
        <v>0</v>
      </c>
      <c r="S696" s="125">
        <f t="shared" si="78"/>
        <v>0</v>
      </c>
      <c r="T696" s="125">
        <f t="shared" si="75"/>
        <v>0</v>
      </c>
    </row>
    <row r="697" spans="1:20" ht="15">
      <c r="A697" s="55" t="s">
        <v>161</v>
      </c>
      <c r="B697" s="55">
        <v>81</v>
      </c>
      <c r="C697" s="55">
        <v>1</v>
      </c>
      <c r="D697" s="49" t="s">
        <v>672</v>
      </c>
      <c r="E697" s="58"/>
      <c r="F697" s="58"/>
      <c r="G697" s="58"/>
      <c r="H697" s="58"/>
      <c r="I697" s="64"/>
      <c r="J697" s="58"/>
      <c r="K697" s="58"/>
      <c r="L697" s="58"/>
      <c r="M697" s="124">
        <v>0.1</v>
      </c>
      <c r="N697" s="93"/>
      <c r="O697" s="93"/>
      <c r="P697" s="93">
        <f t="shared" si="74"/>
        <v>0</v>
      </c>
      <c r="Q697" s="125">
        <f t="shared" si="76"/>
        <v>0</v>
      </c>
      <c r="R697" s="125">
        <f t="shared" si="77"/>
        <v>0</v>
      </c>
      <c r="S697" s="125">
        <f t="shared" si="78"/>
        <v>0</v>
      </c>
      <c r="T697" s="125">
        <f t="shared" si="75"/>
        <v>0</v>
      </c>
    </row>
    <row r="698" spans="1:20" ht="15">
      <c r="A698" s="55" t="s">
        <v>161</v>
      </c>
      <c r="B698" s="55">
        <v>82</v>
      </c>
      <c r="C698" s="55">
        <v>1</v>
      </c>
      <c r="D698" s="49" t="s">
        <v>673</v>
      </c>
      <c r="E698" s="58"/>
      <c r="F698" s="58"/>
      <c r="G698" s="58"/>
      <c r="H698" s="58"/>
      <c r="I698" s="64"/>
      <c r="J698" s="58"/>
      <c r="K698" s="58"/>
      <c r="L698" s="58"/>
      <c r="M698" s="124">
        <v>0.1</v>
      </c>
      <c r="N698" s="93"/>
      <c r="O698" s="93"/>
      <c r="P698" s="93">
        <f t="shared" si="74"/>
        <v>0</v>
      </c>
      <c r="Q698" s="125">
        <f t="shared" si="76"/>
        <v>0</v>
      </c>
      <c r="R698" s="125">
        <f t="shared" si="77"/>
        <v>0</v>
      </c>
      <c r="S698" s="125">
        <f t="shared" si="78"/>
        <v>0</v>
      </c>
      <c r="T698" s="125">
        <f t="shared" si="75"/>
        <v>0</v>
      </c>
    </row>
    <row r="699" spans="1:20" ht="15">
      <c r="A699" s="55" t="s">
        <v>161</v>
      </c>
      <c r="B699" s="55">
        <v>85</v>
      </c>
      <c r="C699" s="55">
        <v>1</v>
      </c>
      <c r="D699" s="49" t="s">
        <v>674</v>
      </c>
      <c r="E699" s="58"/>
      <c r="F699" s="58"/>
      <c r="G699" s="58"/>
      <c r="H699" s="58"/>
      <c r="I699" s="64"/>
      <c r="J699" s="58"/>
      <c r="K699" s="58"/>
      <c r="L699" s="58"/>
      <c r="M699" s="124">
        <v>0.1</v>
      </c>
      <c r="N699" s="93"/>
      <c r="O699" s="93"/>
      <c r="P699" s="93">
        <f t="shared" si="74"/>
        <v>0</v>
      </c>
      <c r="Q699" s="125">
        <f t="shared" si="76"/>
        <v>0</v>
      </c>
      <c r="R699" s="125">
        <f t="shared" si="77"/>
        <v>0</v>
      </c>
      <c r="S699" s="125">
        <f t="shared" si="78"/>
        <v>0</v>
      </c>
      <c r="T699" s="125">
        <f t="shared" si="75"/>
        <v>0</v>
      </c>
    </row>
    <row r="700" spans="1:20" ht="15">
      <c r="A700" s="55" t="s">
        <v>161</v>
      </c>
      <c r="B700" s="55" t="s">
        <v>675</v>
      </c>
      <c r="C700" s="55">
        <v>2</v>
      </c>
      <c r="D700" s="49" t="s">
        <v>676</v>
      </c>
      <c r="E700" s="58"/>
      <c r="F700" s="58"/>
      <c r="G700" s="58"/>
      <c r="H700" s="58"/>
      <c r="I700" s="64"/>
      <c r="J700" s="58"/>
      <c r="K700" s="58"/>
      <c r="L700" s="58"/>
      <c r="M700" s="124">
        <v>0.1</v>
      </c>
      <c r="N700" s="93"/>
      <c r="O700" s="93"/>
      <c r="P700" s="93">
        <f t="shared" si="74"/>
        <v>0</v>
      </c>
      <c r="Q700" s="125">
        <f t="shared" si="76"/>
        <v>0</v>
      </c>
      <c r="R700" s="125">
        <f t="shared" si="77"/>
        <v>0</v>
      </c>
      <c r="S700" s="125">
        <f t="shared" si="78"/>
        <v>0</v>
      </c>
      <c r="T700" s="125">
        <f t="shared" si="75"/>
        <v>0</v>
      </c>
    </row>
    <row r="701" spans="1:20" ht="15">
      <c r="A701" s="55" t="s">
        <v>161</v>
      </c>
      <c r="B701" s="55">
        <v>98</v>
      </c>
      <c r="C701" s="55">
        <v>1</v>
      </c>
      <c r="D701" s="49" t="s">
        <v>677</v>
      </c>
      <c r="E701" s="58"/>
      <c r="F701" s="58"/>
      <c r="G701" s="58"/>
      <c r="H701" s="58"/>
      <c r="I701" s="64"/>
      <c r="J701" s="58"/>
      <c r="K701" s="58"/>
      <c r="L701" s="58"/>
      <c r="M701" s="124">
        <v>0.1</v>
      </c>
      <c r="N701" s="93"/>
      <c r="O701" s="93"/>
      <c r="P701" s="93">
        <f t="shared" si="74"/>
        <v>0</v>
      </c>
      <c r="Q701" s="125">
        <f t="shared" si="76"/>
        <v>0</v>
      </c>
      <c r="R701" s="125">
        <f t="shared" si="77"/>
        <v>0</v>
      </c>
      <c r="S701" s="125">
        <f t="shared" si="78"/>
        <v>0</v>
      </c>
      <c r="T701" s="125">
        <f t="shared" si="75"/>
        <v>0</v>
      </c>
    </row>
    <row r="702" spans="1:20" ht="15">
      <c r="A702" s="55" t="s">
        <v>161</v>
      </c>
      <c r="B702" s="55">
        <v>99</v>
      </c>
      <c r="C702" s="55">
        <v>1</v>
      </c>
      <c r="D702" s="49" t="s">
        <v>678</v>
      </c>
      <c r="E702" s="58"/>
      <c r="F702" s="58"/>
      <c r="G702" s="58"/>
      <c r="H702" s="58"/>
      <c r="I702" s="64"/>
      <c r="J702" s="58"/>
      <c r="K702" s="58"/>
      <c r="L702" s="58"/>
      <c r="M702" s="124">
        <v>0.1</v>
      </c>
      <c r="N702" s="93"/>
      <c r="O702" s="93"/>
      <c r="P702" s="93">
        <f t="shared" si="74"/>
        <v>0</v>
      </c>
      <c r="Q702" s="125">
        <f t="shared" si="76"/>
        <v>0</v>
      </c>
      <c r="R702" s="125">
        <f t="shared" si="77"/>
        <v>0</v>
      </c>
      <c r="S702" s="125">
        <f t="shared" si="78"/>
        <v>0</v>
      </c>
      <c r="T702" s="125">
        <f t="shared" si="75"/>
        <v>0</v>
      </c>
    </row>
    <row r="703" spans="1:20" ht="15">
      <c r="A703" s="55" t="s">
        <v>161</v>
      </c>
      <c r="B703" s="55">
        <v>105</v>
      </c>
      <c r="C703" s="55">
        <v>1</v>
      </c>
      <c r="D703" s="49" t="s">
        <v>680</v>
      </c>
      <c r="E703" s="58"/>
      <c r="F703" s="58"/>
      <c r="G703" s="58"/>
      <c r="H703" s="58"/>
      <c r="I703" s="64"/>
      <c r="J703" s="58"/>
      <c r="K703" s="58"/>
      <c r="L703" s="58"/>
      <c r="M703" s="124">
        <v>0.1</v>
      </c>
      <c r="N703" s="93"/>
      <c r="O703" s="93"/>
      <c r="P703" s="93">
        <f t="shared" si="74"/>
        <v>0</v>
      </c>
      <c r="Q703" s="125">
        <f t="shared" si="76"/>
        <v>0</v>
      </c>
      <c r="R703" s="125">
        <f t="shared" si="77"/>
        <v>0</v>
      </c>
      <c r="S703" s="125">
        <f t="shared" si="78"/>
        <v>0</v>
      </c>
      <c r="T703" s="125">
        <f t="shared" si="75"/>
        <v>0</v>
      </c>
    </row>
    <row r="704" spans="1:20" ht="15">
      <c r="A704" s="55" t="s">
        <v>161</v>
      </c>
      <c r="B704" s="55">
        <v>106</v>
      </c>
      <c r="C704" s="55">
        <v>1</v>
      </c>
      <c r="D704" s="49" t="s">
        <v>681</v>
      </c>
      <c r="E704" s="58"/>
      <c r="F704" s="58"/>
      <c r="G704" s="58"/>
      <c r="H704" s="58"/>
      <c r="I704" s="64"/>
      <c r="J704" s="58"/>
      <c r="K704" s="58"/>
      <c r="L704" s="58"/>
      <c r="M704" s="124">
        <v>0.1</v>
      </c>
      <c r="N704" s="93"/>
      <c r="O704" s="93"/>
      <c r="P704" s="93">
        <f t="shared" si="74"/>
        <v>0</v>
      </c>
      <c r="Q704" s="125">
        <f t="shared" si="76"/>
        <v>0</v>
      </c>
      <c r="R704" s="125">
        <f t="shared" si="77"/>
        <v>0</v>
      </c>
      <c r="S704" s="125">
        <f t="shared" si="78"/>
        <v>0</v>
      </c>
      <c r="T704" s="125">
        <f t="shared" si="75"/>
        <v>0</v>
      </c>
    </row>
    <row r="705" spans="1:20" ht="15">
      <c r="A705" s="55" t="s">
        <v>161</v>
      </c>
      <c r="B705" s="55">
        <v>109</v>
      </c>
      <c r="C705" s="62">
        <v>1</v>
      </c>
      <c r="D705" s="221" t="s">
        <v>682</v>
      </c>
      <c r="E705" s="215" t="s">
        <v>683</v>
      </c>
      <c r="F705" s="58">
        <v>327</v>
      </c>
      <c r="G705" s="59">
        <v>40148</v>
      </c>
      <c r="H705" s="58" t="s">
        <v>684</v>
      </c>
      <c r="I705" s="64">
        <v>5699.36</v>
      </c>
      <c r="J705" s="58" t="s">
        <v>685</v>
      </c>
      <c r="K705" s="58" t="s">
        <v>1873</v>
      </c>
      <c r="L705" s="58"/>
      <c r="M705" s="124">
        <v>0.1</v>
      </c>
      <c r="N705" s="93">
        <v>12</v>
      </c>
      <c r="O705" s="93">
        <f>12+12+12+12+12+12+12</f>
        <v>84</v>
      </c>
      <c r="P705" s="93">
        <f t="shared" si="74"/>
        <v>47.494666666666667</v>
      </c>
      <c r="Q705" s="125">
        <f t="shared" si="76"/>
        <v>569.93600000000004</v>
      </c>
      <c r="R705" s="125">
        <f t="shared" si="77"/>
        <v>3989.5520000000001</v>
      </c>
      <c r="S705" s="125">
        <f t="shared" si="78"/>
        <v>4559.4880000000003</v>
      </c>
      <c r="T705" s="125">
        <f t="shared" si="75"/>
        <v>1139.8719999999994</v>
      </c>
    </row>
    <row r="706" spans="1:20" ht="15">
      <c r="A706" s="55" t="s">
        <v>161</v>
      </c>
      <c r="B706" s="55">
        <v>121</v>
      </c>
      <c r="C706" s="55">
        <v>1</v>
      </c>
      <c r="D706" s="49" t="s">
        <v>678</v>
      </c>
      <c r="E706" s="58"/>
      <c r="F706" s="58"/>
      <c r="G706" s="58"/>
      <c r="H706" s="58"/>
      <c r="I706" s="64"/>
      <c r="J706" s="58"/>
      <c r="K706" s="58"/>
      <c r="L706" s="58"/>
      <c r="M706" s="124">
        <v>0.1</v>
      </c>
      <c r="N706" s="93"/>
      <c r="O706" s="93"/>
      <c r="P706" s="93">
        <f t="shared" si="74"/>
        <v>0</v>
      </c>
      <c r="Q706" s="125">
        <f t="shared" si="76"/>
        <v>0</v>
      </c>
      <c r="R706" s="125">
        <f t="shared" si="77"/>
        <v>0</v>
      </c>
      <c r="S706" s="125">
        <f t="shared" si="78"/>
        <v>0</v>
      </c>
      <c r="T706" s="125">
        <f t="shared" si="75"/>
        <v>0</v>
      </c>
    </row>
    <row r="707" spans="1:20" ht="15">
      <c r="A707" s="55" t="s">
        <v>161</v>
      </c>
      <c r="B707" s="55">
        <v>136</v>
      </c>
      <c r="C707" s="55">
        <v>1</v>
      </c>
      <c r="D707" s="49" t="s">
        <v>686</v>
      </c>
      <c r="E707" s="58"/>
      <c r="F707" s="58"/>
      <c r="G707" s="58"/>
      <c r="H707" s="58"/>
      <c r="I707" s="64"/>
      <c r="J707" s="58"/>
      <c r="K707" s="58"/>
      <c r="L707" s="58"/>
      <c r="M707" s="124">
        <v>0.1</v>
      </c>
      <c r="N707" s="93"/>
      <c r="O707" s="93"/>
      <c r="P707" s="93">
        <f t="shared" si="74"/>
        <v>0</v>
      </c>
      <c r="Q707" s="125">
        <f t="shared" si="76"/>
        <v>0</v>
      </c>
      <c r="R707" s="125">
        <f t="shared" si="77"/>
        <v>0</v>
      </c>
      <c r="S707" s="125">
        <f t="shared" si="78"/>
        <v>0</v>
      </c>
      <c r="T707" s="125">
        <f t="shared" si="75"/>
        <v>0</v>
      </c>
    </row>
    <row r="708" spans="1:20" ht="15">
      <c r="A708" s="55" t="s">
        <v>161</v>
      </c>
      <c r="B708" s="55">
        <v>137</v>
      </c>
      <c r="C708" s="55">
        <v>1</v>
      </c>
      <c r="D708" s="49" t="s">
        <v>687</v>
      </c>
      <c r="E708" s="58"/>
      <c r="F708" s="58"/>
      <c r="G708" s="58"/>
      <c r="H708" s="58"/>
      <c r="I708" s="64"/>
      <c r="J708" s="58"/>
      <c r="K708" s="58"/>
      <c r="L708" s="58"/>
      <c r="M708" s="124">
        <v>0.1</v>
      </c>
      <c r="N708" s="93"/>
      <c r="O708" s="93"/>
      <c r="P708" s="93">
        <f t="shared" si="74"/>
        <v>0</v>
      </c>
      <c r="Q708" s="125">
        <f t="shared" si="76"/>
        <v>0</v>
      </c>
      <c r="R708" s="125">
        <f t="shared" si="77"/>
        <v>0</v>
      </c>
      <c r="S708" s="125">
        <f t="shared" si="78"/>
        <v>0</v>
      </c>
      <c r="T708" s="125">
        <f t="shared" si="75"/>
        <v>0</v>
      </c>
    </row>
    <row r="709" spans="1:20" ht="15">
      <c r="A709" s="55" t="s">
        <v>161</v>
      </c>
      <c r="B709" s="55">
        <v>138</v>
      </c>
      <c r="C709" s="55">
        <v>1</v>
      </c>
      <c r="D709" s="49" t="s">
        <v>688</v>
      </c>
      <c r="E709" s="58"/>
      <c r="F709" s="58"/>
      <c r="G709" s="58"/>
      <c r="H709" s="58"/>
      <c r="I709" s="64"/>
      <c r="J709" s="58"/>
      <c r="K709" s="58"/>
      <c r="L709" s="58"/>
      <c r="M709" s="124">
        <v>0.1</v>
      </c>
      <c r="N709" s="93"/>
      <c r="O709" s="93"/>
      <c r="P709" s="93">
        <f t="shared" si="74"/>
        <v>0</v>
      </c>
      <c r="Q709" s="125">
        <f t="shared" si="76"/>
        <v>0</v>
      </c>
      <c r="R709" s="125">
        <f t="shared" si="77"/>
        <v>0</v>
      </c>
      <c r="S709" s="125">
        <f t="shared" si="78"/>
        <v>0</v>
      </c>
      <c r="T709" s="125">
        <f t="shared" si="75"/>
        <v>0</v>
      </c>
    </row>
    <row r="710" spans="1:20" ht="15">
      <c r="A710" s="55" t="s">
        <v>161</v>
      </c>
      <c r="B710" s="55">
        <v>145</v>
      </c>
      <c r="C710" s="55">
        <v>1</v>
      </c>
      <c r="D710" s="49" t="s">
        <v>689</v>
      </c>
      <c r="E710" s="58"/>
      <c r="F710" s="58"/>
      <c r="G710" s="58"/>
      <c r="H710" s="58"/>
      <c r="I710" s="64"/>
      <c r="J710" s="58"/>
      <c r="K710" s="58"/>
      <c r="L710" s="58"/>
      <c r="M710" s="124">
        <v>0.1</v>
      </c>
      <c r="N710" s="93"/>
      <c r="O710" s="93"/>
      <c r="P710" s="93">
        <f t="shared" si="74"/>
        <v>0</v>
      </c>
      <c r="Q710" s="125">
        <f t="shared" si="76"/>
        <v>0</v>
      </c>
      <c r="R710" s="125">
        <f t="shared" si="77"/>
        <v>0</v>
      </c>
      <c r="S710" s="125">
        <f t="shared" si="78"/>
        <v>0</v>
      </c>
      <c r="T710" s="125">
        <f t="shared" si="75"/>
        <v>0</v>
      </c>
    </row>
    <row r="711" spans="1:20" ht="15">
      <c r="A711" s="55" t="s">
        <v>161</v>
      </c>
      <c r="B711" s="55">
        <v>155</v>
      </c>
      <c r="C711" s="55">
        <v>1</v>
      </c>
      <c r="D711" s="49" t="s">
        <v>690</v>
      </c>
      <c r="E711" s="58"/>
      <c r="F711" s="58"/>
      <c r="G711" s="58"/>
      <c r="H711" s="58"/>
      <c r="I711" s="64"/>
      <c r="J711" s="58"/>
      <c r="K711" s="58"/>
      <c r="L711" s="58"/>
      <c r="M711" s="124">
        <v>0.1</v>
      </c>
      <c r="N711" s="93"/>
      <c r="O711" s="93"/>
      <c r="P711" s="93">
        <f t="shared" si="74"/>
        <v>0</v>
      </c>
      <c r="Q711" s="125">
        <f t="shared" si="76"/>
        <v>0</v>
      </c>
      <c r="R711" s="125">
        <f t="shared" si="77"/>
        <v>0</v>
      </c>
      <c r="S711" s="125">
        <f t="shared" si="78"/>
        <v>0</v>
      </c>
      <c r="T711" s="125">
        <f t="shared" si="75"/>
        <v>0</v>
      </c>
    </row>
    <row r="712" spans="1:20" ht="15">
      <c r="A712" s="55" t="s">
        <v>161</v>
      </c>
      <c r="B712" s="55" t="s">
        <v>691</v>
      </c>
      <c r="C712" s="55">
        <v>2</v>
      </c>
      <c r="D712" s="49" t="s">
        <v>692</v>
      </c>
      <c r="E712" s="58"/>
      <c r="F712" s="58"/>
      <c r="G712" s="58"/>
      <c r="H712" s="58"/>
      <c r="I712" s="64"/>
      <c r="J712" s="58"/>
      <c r="K712" s="58"/>
      <c r="L712" s="58"/>
      <c r="M712" s="124">
        <v>0.1</v>
      </c>
      <c r="N712" s="93"/>
      <c r="O712" s="93"/>
      <c r="P712" s="93">
        <f t="shared" si="74"/>
        <v>0</v>
      </c>
      <c r="Q712" s="125">
        <f t="shared" si="76"/>
        <v>0</v>
      </c>
      <c r="R712" s="125">
        <f t="shared" si="77"/>
        <v>0</v>
      </c>
      <c r="S712" s="125">
        <f t="shared" si="78"/>
        <v>0</v>
      </c>
      <c r="T712" s="125">
        <f t="shared" si="75"/>
        <v>0</v>
      </c>
    </row>
    <row r="713" spans="1:20" ht="15">
      <c r="A713" s="55" t="s">
        <v>161</v>
      </c>
      <c r="B713" s="55">
        <v>186</v>
      </c>
      <c r="C713" s="55">
        <v>1</v>
      </c>
      <c r="D713" s="49" t="s">
        <v>693</v>
      </c>
      <c r="E713" s="58"/>
      <c r="F713" s="58"/>
      <c r="G713" s="58"/>
      <c r="H713" s="58"/>
      <c r="I713" s="64"/>
      <c r="J713" s="58"/>
      <c r="K713" s="58"/>
      <c r="L713" s="58"/>
      <c r="M713" s="124">
        <v>0.1</v>
      </c>
      <c r="N713" s="93"/>
      <c r="O713" s="93"/>
      <c r="P713" s="93">
        <f t="shared" si="74"/>
        <v>0</v>
      </c>
      <c r="Q713" s="125">
        <f t="shared" si="76"/>
        <v>0</v>
      </c>
      <c r="R713" s="125">
        <f t="shared" si="77"/>
        <v>0</v>
      </c>
      <c r="S713" s="125">
        <f t="shared" si="78"/>
        <v>0</v>
      </c>
      <c r="T713" s="125">
        <f t="shared" si="75"/>
        <v>0</v>
      </c>
    </row>
    <row r="714" spans="1:20" ht="15">
      <c r="A714" s="55" t="s">
        <v>161</v>
      </c>
      <c r="B714" s="55">
        <v>187</v>
      </c>
      <c r="C714" s="55">
        <v>1</v>
      </c>
      <c r="D714" s="49" t="s">
        <v>694</v>
      </c>
      <c r="E714" s="58"/>
      <c r="F714" s="58"/>
      <c r="G714" s="58"/>
      <c r="H714" s="58"/>
      <c r="I714" s="64"/>
      <c r="J714" s="58"/>
      <c r="K714" s="58"/>
      <c r="L714" s="58"/>
      <c r="M714" s="124">
        <v>0.1</v>
      </c>
      <c r="N714" s="93"/>
      <c r="O714" s="93"/>
      <c r="P714" s="93">
        <f t="shared" ref="P714:P745" si="79">+I714*M714/12</f>
        <v>0</v>
      </c>
      <c r="Q714" s="125">
        <f t="shared" si="76"/>
        <v>0</v>
      </c>
      <c r="R714" s="125">
        <f t="shared" si="77"/>
        <v>0</v>
      </c>
      <c r="S714" s="125">
        <f t="shared" si="78"/>
        <v>0</v>
      </c>
      <c r="T714" s="125">
        <f t="shared" ref="T714:T745" si="80">+I714-S714</f>
        <v>0</v>
      </c>
    </row>
    <row r="715" spans="1:20" ht="15">
      <c r="A715" s="55" t="s">
        <v>161</v>
      </c>
      <c r="B715" s="55">
        <v>188</v>
      </c>
      <c r="C715" s="55">
        <v>1</v>
      </c>
      <c r="D715" s="49" t="s">
        <v>695</v>
      </c>
      <c r="E715" s="215" t="s">
        <v>696</v>
      </c>
      <c r="F715" s="58">
        <v>1406</v>
      </c>
      <c r="G715" s="59">
        <v>37692</v>
      </c>
      <c r="H715" s="58">
        <v>31497</v>
      </c>
      <c r="I715" s="64">
        <v>32.5</v>
      </c>
      <c r="J715" s="58" t="s">
        <v>697</v>
      </c>
      <c r="K715" s="58" t="s">
        <v>1874</v>
      </c>
      <c r="L715" s="58"/>
      <c r="M715" s="124">
        <v>0.1</v>
      </c>
      <c r="N715" s="64">
        <v>0</v>
      </c>
      <c r="O715" s="64">
        <v>120</v>
      </c>
      <c r="P715" s="93">
        <f t="shared" si="79"/>
        <v>0.27083333333333331</v>
      </c>
      <c r="Q715" s="125">
        <f t="shared" si="76"/>
        <v>0</v>
      </c>
      <c r="R715" s="125">
        <f t="shared" si="77"/>
        <v>32.5</v>
      </c>
      <c r="S715" s="125">
        <f t="shared" si="78"/>
        <v>32.5</v>
      </c>
      <c r="T715" s="125">
        <f t="shared" si="80"/>
        <v>0</v>
      </c>
    </row>
    <row r="716" spans="1:20" ht="15">
      <c r="A716" s="55" t="s">
        <v>161</v>
      </c>
      <c r="B716" s="55">
        <v>189</v>
      </c>
      <c r="C716" s="55">
        <v>1</v>
      </c>
      <c r="D716" s="49" t="s">
        <v>698</v>
      </c>
      <c r="E716" s="215" t="s">
        <v>699</v>
      </c>
      <c r="F716" s="58">
        <v>1406</v>
      </c>
      <c r="G716" s="59">
        <v>37692</v>
      </c>
      <c r="H716" s="58">
        <v>31497</v>
      </c>
      <c r="I716" s="64">
        <v>29.51</v>
      </c>
      <c r="J716" s="58" t="s">
        <v>697</v>
      </c>
      <c r="K716" s="58" t="s">
        <v>1874</v>
      </c>
      <c r="L716" s="58"/>
      <c r="M716" s="124">
        <v>0.1</v>
      </c>
      <c r="N716" s="93">
        <v>0</v>
      </c>
      <c r="O716" s="93">
        <v>12</v>
      </c>
      <c r="P716" s="93">
        <f t="shared" si="79"/>
        <v>0.2459166666666667</v>
      </c>
      <c r="Q716" s="125">
        <f t="shared" si="76"/>
        <v>0</v>
      </c>
      <c r="R716" s="125">
        <f t="shared" si="77"/>
        <v>2.9510000000000005</v>
      </c>
      <c r="S716" s="125">
        <f t="shared" si="78"/>
        <v>2.9510000000000005</v>
      </c>
      <c r="T716" s="125">
        <f t="shared" si="80"/>
        <v>26.559000000000001</v>
      </c>
    </row>
    <row r="717" spans="1:20" ht="15">
      <c r="A717" s="55" t="s">
        <v>161</v>
      </c>
      <c r="B717" s="55">
        <v>190</v>
      </c>
      <c r="C717" s="55">
        <v>1</v>
      </c>
      <c r="D717" s="49" t="s">
        <v>700</v>
      </c>
      <c r="E717" s="58"/>
      <c r="F717" s="58"/>
      <c r="G717" s="58"/>
      <c r="H717" s="58"/>
      <c r="I717" s="64"/>
      <c r="J717" s="58"/>
      <c r="K717" s="58"/>
      <c r="L717" s="58"/>
      <c r="M717" s="124">
        <v>0.1</v>
      </c>
      <c r="N717" s="93"/>
      <c r="O717" s="93"/>
      <c r="P717" s="93">
        <f t="shared" si="79"/>
        <v>0</v>
      </c>
      <c r="Q717" s="125">
        <f t="shared" si="76"/>
        <v>0</v>
      </c>
      <c r="R717" s="125">
        <f t="shared" si="77"/>
        <v>0</v>
      </c>
      <c r="S717" s="125">
        <f t="shared" si="78"/>
        <v>0</v>
      </c>
      <c r="T717" s="125">
        <f t="shared" si="80"/>
        <v>0</v>
      </c>
    </row>
    <row r="718" spans="1:20" ht="15">
      <c r="A718" s="55" t="s">
        <v>161</v>
      </c>
      <c r="B718" s="55">
        <v>191</v>
      </c>
      <c r="C718" s="55">
        <v>1</v>
      </c>
      <c r="D718" s="49" t="s">
        <v>701</v>
      </c>
      <c r="E718" s="58"/>
      <c r="F718" s="58"/>
      <c r="G718" s="58"/>
      <c r="H718" s="58"/>
      <c r="I718" s="64"/>
      <c r="J718" s="58"/>
      <c r="K718" s="58"/>
      <c r="L718" s="58"/>
      <c r="M718" s="124">
        <v>0.1</v>
      </c>
      <c r="N718" s="93"/>
      <c r="O718" s="93"/>
      <c r="P718" s="93">
        <f t="shared" si="79"/>
        <v>0</v>
      </c>
      <c r="Q718" s="125">
        <f t="shared" si="76"/>
        <v>0</v>
      </c>
      <c r="R718" s="125">
        <f t="shared" si="77"/>
        <v>0</v>
      </c>
      <c r="S718" s="125">
        <f t="shared" si="78"/>
        <v>0</v>
      </c>
      <c r="T718" s="125">
        <f t="shared" si="80"/>
        <v>0</v>
      </c>
    </row>
    <row r="719" spans="1:20" ht="15">
      <c r="A719" s="55" t="s">
        <v>161</v>
      </c>
      <c r="B719" s="55">
        <v>192</v>
      </c>
      <c r="C719" s="55">
        <v>1</v>
      </c>
      <c r="D719" s="49" t="s">
        <v>702</v>
      </c>
      <c r="E719" s="58"/>
      <c r="F719" s="58"/>
      <c r="G719" s="58"/>
      <c r="H719" s="58"/>
      <c r="I719" s="64"/>
      <c r="J719" s="58"/>
      <c r="K719" s="58"/>
      <c r="L719" s="58"/>
      <c r="M719" s="124">
        <v>0.1</v>
      </c>
      <c r="N719" s="93"/>
      <c r="O719" s="93"/>
      <c r="P719" s="93">
        <f t="shared" si="79"/>
        <v>0</v>
      </c>
      <c r="Q719" s="125">
        <f t="shared" si="76"/>
        <v>0</v>
      </c>
      <c r="R719" s="125">
        <f t="shared" si="77"/>
        <v>0</v>
      </c>
      <c r="S719" s="125">
        <f t="shared" si="78"/>
        <v>0</v>
      </c>
      <c r="T719" s="125">
        <f t="shared" si="80"/>
        <v>0</v>
      </c>
    </row>
    <row r="720" spans="1:20" ht="15">
      <c r="A720" s="55" t="s">
        <v>161</v>
      </c>
      <c r="B720" s="55">
        <v>193</v>
      </c>
      <c r="C720" s="55">
        <v>1</v>
      </c>
      <c r="D720" s="49" t="s">
        <v>703</v>
      </c>
      <c r="E720" s="58"/>
      <c r="F720" s="58"/>
      <c r="G720" s="58"/>
      <c r="H720" s="58"/>
      <c r="I720" s="64"/>
      <c r="J720" s="58"/>
      <c r="K720" s="58"/>
      <c r="L720" s="58"/>
      <c r="M720" s="124">
        <v>0.1</v>
      </c>
      <c r="N720" s="93"/>
      <c r="O720" s="93"/>
      <c r="P720" s="93">
        <f t="shared" si="79"/>
        <v>0</v>
      </c>
      <c r="Q720" s="125">
        <f t="shared" si="76"/>
        <v>0</v>
      </c>
      <c r="R720" s="125">
        <f t="shared" si="77"/>
        <v>0</v>
      </c>
      <c r="S720" s="125">
        <f t="shared" si="78"/>
        <v>0</v>
      </c>
      <c r="T720" s="125">
        <f t="shared" si="80"/>
        <v>0</v>
      </c>
    </row>
    <row r="721" spans="1:20" ht="15">
      <c r="A721" s="55" t="s">
        <v>161</v>
      </c>
      <c r="B721" s="55">
        <v>194</v>
      </c>
      <c r="C721" s="55">
        <v>1</v>
      </c>
      <c r="D721" s="49" t="s">
        <v>703</v>
      </c>
      <c r="E721" s="58"/>
      <c r="F721" s="58"/>
      <c r="G721" s="58"/>
      <c r="H721" s="58"/>
      <c r="I721" s="64"/>
      <c r="J721" s="58"/>
      <c r="K721" s="58"/>
      <c r="L721" s="58"/>
      <c r="M721" s="124">
        <v>0.1</v>
      </c>
      <c r="N721" s="93"/>
      <c r="O721" s="93"/>
      <c r="P721" s="93">
        <f t="shared" si="79"/>
        <v>0</v>
      </c>
      <c r="Q721" s="125">
        <f t="shared" si="76"/>
        <v>0</v>
      </c>
      <c r="R721" s="125">
        <f t="shared" si="77"/>
        <v>0</v>
      </c>
      <c r="S721" s="125">
        <f t="shared" si="78"/>
        <v>0</v>
      </c>
      <c r="T721" s="125">
        <f t="shared" si="80"/>
        <v>0</v>
      </c>
    </row>
    <row r="722" spans="1:20" ht="15">
      <c r="A722" s="55" t="s">
        <v>161</v>
      </c>
      <c r="B722" s="55">
        <v>195</v>
      </c>
      <c r="C722" s="55">
        <v>1</v>
      </c>
      <c r="D722" s="49" t="s">
        <v>704</v>
      </c>
      <c r="E722" s="58"/>
      <c r="F722" s="58"/>
      <c r="G722" s="58"/>
      <c r="H722" s="58"/>
      <c r="I722" s="64"/>
      <c r="J722" s="58"/>
      <c r="K722" s="58"/>
      <c r="L722" s="58"/>
      <c r="M722" s="124">
        <v>0.1</v>
      </c>
      <c r="N722" s="93"/>
      <c r="O722" s="93"/>
      <c r="P722" s="93">
        <f t="shared" si="79"/>
        <v>0</v>
      </c>
      <c r="Q722" s="125">
        <f t="shared" si="76"/>
        <v>0</v>
      </c>
      <c r="R722" s="125">
        <f t="shared" si="77"/>
        <v>0</v>
      </c>
      <c r="S722" s="125">
        <f t="shared" si="78"/>
        <v>0</v>
      </c>
      <c r="T722" s="125">
        <f t="shared" si="80"/>
        <v>0</v>
      </c>
    </row>
    <row r="723" spans="1:20" ht="15">
      <c r="A723" s="55" t="s">
        <v>161</v>
      </c>
      <c r="B723" s="55">
        <v>197</v>
      </c>
      <c r="C723" s="55">
        <v>2</v>
      </c>
      <c r="D723" s="49" t="s">
        <v>705</v>
      </c>
      <c r="E723" s="58"/>
      <c r="F723" s="58"/>
      <c r="G723" s="58"/>
      <c r="H723" s="58"/>
      <c r="I723" s="64"/>
      <c r="J723" s="58"/>
      <c r="K723" s="58"/>
      <c r="L723" s="58"/>
      <c r="M723" s="124">
        <v>0.1</v>
      </c>
      <c r="N723" s="93"/>
      <c r="O723" s="93"/>
      <c r="P723" s="93">
        <f t="shared" si="79"/>
        <v>0</v>
      </c>
      <c r="Q723" s="125">
        <f t="shared" si="76"/>
        <v>0</v>
      </c>
      <c r="R723" s="125">
        <f t="shared" si="77"/>
        <v>0</v>
      </c>
      <c r="S723" s="125">
        <f t="shared" si="78"/>
        <v>0</v>
      </c>
      <c r="T723" s="125">
        <f t="shared" si="80"/>
        <v>0</v>
      </c>
    </row>
    <row r="724" spans="1:20" ht="15">
      <c r="A724" s="55" t="s">
        <v>161</v>
      </c>
      <c r="B724" s="55">
        <v>204</v>
      </c>
      <c r="C724" s="62">
        <v>1</v>
      </c>
      <c r="D724" s="63" t="s">
        <v>706</v>
      </c>
      <c r="E724" s="58"/>
      <c r="F724" s="58"/>
      <c r="G724" s="58"/>
      <c r="H724" s="58"/>
      <c r="I724" s="64"/>
      <c r="J724" s="58"/>
      <c r="K724" s="58"/>
      <c r="L724" s="58"/>
      <c r="M724" s="124">
        <v>0.1</v>
      </c>
      <c r="N724" s="93"/>
      <c r="O724" s="93"/>
      <c r="P724" s="93">
        <f t="shared" si="79"/>
        <v>0</v>
      </c>
      <c r="Q724" s="125">
        <f t="shared" si="76"/>
        <v>0</v>
      </c>
      <c r="R724" s="125">
        <f t="shared" si="77"/>
        <v>0</v>
      </c>
      <c r="S724" s="125">
        <f t="shared" si="78"/>
        <v>0</v>
      </c>
      <c r="T724" s="125">
        <f t="shared" si="80"/>
        <v>0</v>
      </c>
    </row>
    <row r="725" spans="1:20" ht="15">
      <c r="A725" s="55" t="s">
        <v>161</v>
      </c>
      <c r="B725" s="55">
        <v>210</v>
      </c>
      <c r="C725" s="55">
        <v>1</v>
      </c>
      <c r="D725" s="49" t="s">
        <v>707</v>
      </c>
      <c r="E725" s="58"/>
      <c r="F725" s="58"/>
      <c r="G725" s="58"/>
      <c r="H725" s="58"/>
      <c r="I725" s="64"/>
      <c r="J725" s="58"/>
      <c r="K725" s="58"/>
      <c r="L725" s="58"/>
      <c r="M725" s="124">
        <v>0.1</v>
      </c>
      <c r="N725" s="93"/>
      <c r="O725" s="93"/>
      <c r="P725" s="93">
        <f t="shared" si="79"/>
        <v>0</v>
      </c>
      <c r="Q725" s="125">
        <f t="shared" si="76"/>
        <v>0</v>
      </c>
      <c r="R725" s="125">
        <f t="shared" si="77"/>
        <v>0</v>
      </c>
      <c r="S725" s="125">
        <f t="shared" si="78"/>
        <v>0</v>
      </c>
      <c r="T725" s="125">
        <f t="shared" si="80"/>
        <v>0</v>
      </c>
    </row>
    <row r="726" spans="1:20" ht="15">
      <c r="A726" s="55" t="s">
        <v>161</v>
      </c>
      <c r="B726" s="55">
        <v>215</v>
      </c>
      <c r="C726" s="55">
        <v>1</v>
      </c>
      <c r="D726" s="49" t="s">
        <v>709</v>
      </c>
      <c r="E726" s="215" t="s">
        <v>350</v>
      </c>
      <c r="F726" s="58">
        <v>226</v>
      </c>
      <c r="G726" s="59">
        <v>40049</v>
      </c>
      <c r="H726" s="58" t="s">
        <v>708</v>
      </c>
      <c r="I726" s="64">
        <v>196.85</v>
      </c>
      <c r="J726" s="58" t="s">
        <v>658</v>
      </c>
      <c r="K726" s="42" t="s">
        <v>1862</v>
      </c>
      <c r="L726" s="42"/>
      <c r="M726" s="124">
        <v>0.1</v>
      </c>
      <c r="N726" s="93">
        <v>12</v>
      </c>
      <c r="O726" s="93">
        <f>4+12+12+12+12+12+12+12</f>
        <v>88</v>
      </c>
      <c r="P726" s="93">
        <f t="shared" si="79"/>
        <v>1.6404166666666669</v>
      </c>
      <c r="Q726" s="125">
        <f t="shared" si="76"/>
        <v>19.685000000000002</v>
      </c>
      <c r="R726" s="125">
        <f t="shared" si="77"/>
        <v>144.35666666666668</v>
      </c>
      <c r="S726" s="125">
        <f t="shared" si="78"/>
        <v>164.04166666666669</v>
      </c>
      <c r="T726" s="125">
        <f t="shared" si="80"/>
        <v>32.808333333333309</v>
      </c>
    </row>
    <row r="727" spans="1:20" ht="15">
      <c r="A727" s="216" t="s">
        <v>161</v>
      </c>
      <c r="B727" s="216">
        <v>217</v>
      </c>
      <c r="C727" s="216">
        <v>1</v>
      </c>
      <c r="D727" s="42" t="s">
        <v>710</v>
      </c>
      <c r="E727" s="58"/>
      <c r="F727" s="58"/>
      <c r="G727" s="59"/>
      <c r="H727" s="58"/>
      <c r="I727" s="64"/>
      <c r="J727" s="58"/>
      <c r="K727" s="42" t="s">
        <v>1862</v>
      </c>
      <c r="L727" s="42"/>
      <c r="M727" s="124">
        <v>0.1</v>
      </c>
      <c r="N727" s="93"/>
      <c r="O727" s="93"/>
      <c r="P727" s="93">
        <f t="shared" si="79"/>
        <v>0</v>
      </c>
      <c r="Q727" s="125">
        <f t="shared" si="76"/>
        <v>0</v>
      </c>
      <c r="R727" s="125">
        <f t="shared" si="77"/>
        <v>0</v>
      </c>
      <c r="S727" s="125">
        <f t="shared" si="78"/>
        <v>0</v>
      </c>
      <c r="T727" s="125">
        <f t="shared" si="80"/>
        <v>0</v>
      </c>
    </row>
    <row r="728" spans="1:20" ht="15">
      <c r="A728" s="216" t="s">
        <v>161</v>
      </c>
      <c r="B728" s="216">
        <v>218</v>
      </c>
      <c r="C728" s="216">
        <v>1</v>
      </c>
      <c r="D728" s="42" t="s">
        <v>711</v>
      </c>
      <c r="E728" s="58" t="s">
        <v>350</v>
      </c>
      <c r="F728" s="58">
        <v>599</v>
      </c>
      <c r="G728" s="59">
        <v>40334</v>
      </c>
      <c r="H728" s="58">
        <v>48316</v>
      </c>
      <c r="I728" s="64">
        <v>130.01</v>
      </c>
      <c r="J728" s="58" t="s">
        <v>712</v>
      </c>
      <c r="K728" s="42" t="s">
        <v>1875</v>
      </c>
      <c r="L728" s="42"/>
      <c r="M728" s="124">
        <v>0.1</v>
      </c>
      <c r="N728" s="93">
        <v>12</v>
      </c>
      <c r="O728" s="93">
        <f>6+12+12+12+12+12+12</f>
        <v>78</v>
      </c>
      <c r="P728" s="93">
        <f t="shared" si="79"/>
        <v>1.0834166666666667</v>
      </c>
      <c r="Q728" s="125">
        <f t="shared" si="76"/>
        <v>13.001000000000001</v>
      </c>
      <c r="R728" s="125">
        <f t="shared" si="77"/>
        <v>84.506500000000003</v>
      </c>
      <c r="S728" s="125">
        <f t="shared" si="78"/>
        <v>97.507500000000007</v>
      </c>
      <c r="T728" s="125">
        <f t="shared" si="80"/>
        <v>32.502499999999984</v>
      </c>
    </row>
    <row r="729" spans="1:20" ht="15">
      <c r="A729" s="66" t="s">
        <v>161</v>
      </c>
      <c r="B729" s="66">
        <v>219</v>
      </c>
      <c r="C729" s="66">
        <v>1</v>
      </c>
      <c r="D729" s="42" t="s">
        <v>711</v>
      </c>
      <c r="E729" s="58" t="s">
        <v>350</v>
      </c>
      <c r="F729" s="58">
        <v>599</v>
      </c>
      <c r="G729" s="59">
        <v>40334</v>
      </c>
      <c r="H729" s="58">
        <v>48316</v>
      </c>
      <c r="I729" s="64">
        <v>130.01</v>
      </c>
      <c r="J729" s="58" t="s">
        <v>712</v>
      </c>
      <c r="K729" s="42" t="s">
        <v>1875</v>
      </c>
      <c r="L729" s="42"/>
      <c r="M729" s="124">
        <v>0.1</v>
      </c>
      <c r="N729" s="93">
        <v>12</v>
      </c>
      <c r="O729" s="93">
        <v>78</v>
      </c>
      <c r="P729" s="93">
        <f t="shared" si="79"/>
        <v>1.0834166666666667</v>
      </c>
      <c r="Q729" s="125">
        <f t="shared" si="76"/>
        <v>13.001000000000001</v>
      </c>
      <c r="R729" s="125">
        <f t="shared" si="77"/>
        <v>84.506500000000003</v>
      </c>
      <c r="S729" s="125">
        <f t="shared" si="78"/>
        <v>97.507500000000007</v>
      </c>
      <c r="T729" s="125">
        <f t="shared" si="80"/>
        <v>32.502499999999984</v>
      </c>
    </row>
    <row r="730" spans="1:20" ht="15">
      <c r="A730" s="216" t="s">
        <v>161</v>
      </c>
      <c r="B730" s="216">
        <v>226</v>
      </c>
      <c r="C730" s="216">
        <v>1</v>
      </c>
      <c r="D730" s="42" t="s">
        <v>715</v>
      </c>
      <c r="E730" s="58"/>
      <c r="F730" s="58"/>
      <c r="G730" s="59"/>
      <c r="H730" s="58"/>
      <c r="I730" s="64"/>
      <c r="J730" s="58"/>
      <c r="K730" s="58"/>
      <c r="L730" s="58"/>
      <c r="M730" s="124">
        <v>0.1</v>
      </c>
      <c r="N730" s="93"/>
      <c r="O730" s="93"/>
      <c r="P730" s="93">
        <f t="shared" si="79"/>
        <v>0</v>
      </c>
      <c r="Q730" s="125">
        <f t="shared" si="76"/>
        <v>0</v>
      </c>
      <c r="R730" s="125">
        <f t="shared" si="77"/>
        <v>0</v>
      </c>
      <c r="S730" s="125">
        <f t="shared" si="78"/>
        <v>0</v>
      </c>
      <c r="T730" s="125">
        <f t="shared" si="80"/>
        <v>0</v>
      </c>
    </row>
    <row r="731" spans="1:20" ht="15">
      <c r="A731" s="216" t="s">
        <v>161</v>
      </c>
      <c r="B731" s="216">
        <v>227</v>
      </c>
      <c r="C731" s="216">
        <v>1</v>
      </c>
      <c r="D731" s="42" t="s">
        <v>716</v>
      </c>
      <c r="E731" s="58"/>
      <c r="F731" s="58"/>
      <c r="G731" s="59"/>
      <c r="H731" s="58"/>
      <c r="I731" s="64"/>
      <c r="J731" s="58"/>
      <c r="K731" s="58"/>
      <c r="L731" s="58"/>
      <c r="M731" s="124">
        <v>0.1</v>
      </c>
      <c r="N731" s="93"/>
      <c r="O731" s="93"/>
      <c r="P731" s="93">
        <f t="shared" si="79"/>
        <v>0</v>
      </c>
      <c r="Q731" s="125">
        <f t="shared" si="76"/>
        <v>0</v>
      </c>
      <c r="R731" s="125">
        <f t="shared" si="77"/>
        <v>0</v>
      </c>
      <c r="S731" s="125">
        <f t="shared" si="78"/>
        <v>0</v>
      </c>
      <c r="T731" s="125">
        <f t="shared" si="80"/>
        <v>0</v>
      </c>
    </row>
    <row r="732" spans="1:20" ht="15">
      <c r="A732" s="216" t="s">
        <v>161</v>
      </c>
      <c r="B732" s="216">
        <v>229</v>
      </c>
      <c r="C732" s="216">
        <v>1</v>
      </c>
      <c r="D732" s="42" t="s">
        <v>717</v>
      </c>
      <c r="E732" s="58"/>
      <c r="F732" s="58"/>
      <c r="G732" s="59"/>
      <c r="H732" s="58"/>
      <c r="I732" s="64"/>
      <c r="J732" s="58"/>
      <c r="K732" s="58"/>
      <c r="L732" s="58"/>
      <c r="M732" s="124">
        <v>0.1</v>
      </c>
      <c r="N732" s="93"/>
      <c r="O732" s="93"/>
      <c r="P732" s="93">
        <f t="shared" si="79"/>
        <v>0</v>
      </c>
      <c r="Q732" s="125">
        <f t="shared" si="76"/>
        <v>0</v>
      </c>
      <c r="R732" s="125">
        <f t="shared" si="77"/>
        <v>0</v>
      </c>
      <c r="S732" s="125">
        <f t="shared" si="78"/>
        <v>0</v>
      </c>
      <c r="T732" s="125">
        <f t="shared" si="80"/>
        <v>0</v>
      </c>
    </row>
    <row r="733" spans="1:20" ht="25.5">
      <c r="A733" s="216" t="s">
        <v>161</v>
      </c>
      <c r="B733" s="216">
        <v>230</v>
      </c>
      <c r="C733" s="216">
        <v>1</v>
      </c>
      <c r="D733" s="222" t="s">
        <v>718</v>
      </c>
      <c r="E733" s="58" t="s">
        <v>350</v>
      </c>
      <c r="F733" s="58"/>
      <c r="G733" s="59">
        <v>37227</v>
      </c>
      <c r="H733" s="58">
        <v>698</v>
      </c>
      <c r="I733" s="64">
        <v>95</v>
      </c>
      <c r="J733" s="58" t="s">
        <v>719</v>
      </c>
      <c r="K733" s="58" t="s">
        <v>1874</v>
      </c>
      <c r="L733" s="58"/>
      <c r="M733" s="124">
        <v>0.1</v>
      </c>
      <c r="N733" s="93">
        <v>0</v>
      </c>
      <c r="O733" s="93">
        <v>120</v>
      </c>
      <c r="P733" s="93">
        <f t="shared" si="79"/>
        <v>0.79166666666666663</v>
      </c>
      <c r="Q733" s="125">
        <f t="shared" si="76"/>
        <v>0</v>
      </c>
      <c r="R733" s="125">
        <f t="shared" si="77"/>
        <v>95</v>
      </c>
      <c r="S733" s="125">
        <f t="shared" si="78"/>
        <v>95</v>
      </c>
      <c r="T733" s="125">
        <f t="shared" si="80"/>
        <v>0</v>
      </c>
    </row>
    <row r="734" spans="1:20" ht="25.5">
      <c r="A734" s="216" t="s">
        <v>161</v>
      </c>
      <c r="B734" s="216">
        <v>231</v>
      </c>
      <c r="C734" s="216">
        <v>1</v>
      </c>
      <c r="D734" s="222" t="s">
        <v>720</v>
      </c>
      <c r="E734" s="58" t="s">
        <v>350</v>
      </c>
      <c r="F734" s="58"/>
      <c r="G734" s="59">
        <v>40879</v>
      </c>
      <c r="H734" s="58">
        <v>698</v>
      </c>
      <c r="I734" s="64">
        <v>139</v>
      </c>
      <c r="J734" s="58" t="s">
        <v>719</v>
      </c>
      <c r="K734" s="58" t="s">
        <v>1874</v>
      </c>
      <c r="L734" s="58"/>
      <c r="M734" s="124">
        <v>0.1</v>
      </c>
      <c r="N734" s="93">
        <v>12</v>
      </c>
      <c r="O734" s="93">
        <f>12+12+12+12+12</f>
        <v>60</v>
      </c>
      <c r="P734" s="93">
        <f t="shared" si="79"/>
        <v>1.1583333333333334</v>
      </c>
      <c r="Q734" s="125">
        <f t="shared" si="76"/>
        <v>13.900000000000002</v>
      </c>
      <c r="R734" s="125">
        <f t="shared" si="77"/>
        <v>69.5</v>
      </c>
      <c r="S734" s="125">
        <f t="shared" si="78"/>
        <v>83.4</v>
      </c>
      <c r="T734" s="125">
        <f t="shared" si="80"/>
        <v>55.599999999999994</v>
      </c>
    </row>
    <row r="735" spans="1:20" ht="15">
      <c r="A735" s="216" t="s">
        <v>161</v>
      </c>
      <c r="B735" s="55">
        <v>232</v>
      </c>
      <c r="C735" s="55">
        <v>1</v>
      </c>
      <c r="D735" s="49" t="s">
        <v>721</v>
      </c>
      <c r="E735" s="58"/>
      <c r="F735" s="58"/>
      <c r="G735" s="59"/>
      <c r="H735" s="58"/>
      <c r="I735" s="64"/>
      <c r="J735" s="58"/>
      <c r="K735" s="58"/>
      <c r="L735" s="58"/>
      <c r="M735" s="124">
        <v>0.1</v>
      </c>
      <c r="N735" s="93"/>
      <c r="O735" s="93"/>
      <c r="P735" s="93">
        <f t="shared" si="79"/>
        <v>0</v>
      </c>
      <c r="Q735" s="125">
        <f t="shared" si="76"/>
        <v>0</v>
      </c>
      <c r="R735" s="125">
        <f t="shared" si="77"/>
        <v>0</v>
      </c>
      <c r="S735" s="125">
        <f t="shared" si="78"/>
        <v>0</v>
      </c>
      <c r="T735" s="125">
        <f t="shared" si="80"/>
        <v>0</v>
      </c>
    </row>
    <row r="736" spans="1:20" ht="15">
      <c r="A736" s="67" t="s">
        <v>161</v>
      </c>
      <c r="B736" s="67">
        <v>235</v>
      </c>
      <c r="C736" s="67">
        <v>1</v>
      </c>
      <c r="D736" s="68" t="s">
        <v>722</v>
      </c>
      <c r="E736" s="59">
        <v>1136005</v>
      </c>
      <c r="F736" s="58">
        <v>3797</v>
      </c>
      <c r="G736" s="59">
        <v>39302</v>
      </c>
      <c r="H736" s="58">
        <v>8662</v>
      </c>
      <c r="I736" s="64">
        <v>1265</v>
      </c>
      <c r="J736" s="58" t="s">
        <v>723</v>
      </c>
      <c r="K736" s="58" t="s">
        <v>1876</v>
      </c>
      <c r="L736" s="58"/>
      <c r="M736" s="124">
        <v>0.1</v>
      </c>
      <c r="N736" s="93">
        <v>8</v>
      </c>
      <c r="O736" s="93">
        <f>4+12+12+12+12+12+12+12+12+12</f>
        <v>112</v>
      </c>
      <c r="P736" s="93">
        <f t="shared" si="79"/>
        <v>10.541666666666666</v>
      </c>
      <c r="Q736" s="125">
        <f t="shared" si="76"/>
        <v>84.333333333333329</v>
      </c>
      <c r="R736" s="125">
        <f t="shared" si="77"/>
        <v>1180.6666666666665</v>
      </c>
      <c r="S736" s="125">
        <f t="shared" si="78"/>
        <v>1264.9999999999998</v>
      </c>
      <c r="T736" s="125">
        <f t="shared" si="80"/>
        <v>0</v>
      </c>
    </row>
    <row r="737" spans="1:20" ht="15">
      <c r="A737" s="67" t="s">
        <v>161</v>
      </c>
      <c r="B737" s="67">
        <v>236</v>
      </c>
      <c r="C737" s="67">
        <v>1</v>
      </c>
      <c r="D737" s="68" t="s">
        <v>724</v>
      </c>
      <c r="E737" s="58"/>
      <c r="F737" s="58"/>
      <c r="G737" s="59"/>
      <c r="H737" s="58"/>
      <c r="I737" s="64"/>
      <c r="J737" s="58"/>
      <c r="K737" s="58"/>
      <c r="L737" s="58"/>
      <c r="M737" s="124">
        <v>0.1</v>
      </c>
      <c r="N737" s="93"/>
      <c r="O737" s="93"/>
      <c r="P737" s="93">
        <f t="shared" si="79"/>
        <v>0</v>
      </c>
      <c r="Q737" s="125">
        <f t="shared" si="76"/>
        <v>0</v>
      </c>
      <c r="R737" s="125">
        <f t="shared" si="77"/>
        <v>0</v>
      </c>
      <c r="S737" s="125">
        <f t="shared" si="78"/>
        <v>0</v>
      </c>
      <c r="T737" s="125">
        <f t="shared" si="80"/>
        <v>0</v>
      </c>
    </row>
    <row r="738" spans="1:20" ht="15">
      <c r="A738" s="67" t="s">
        <v>161</v>
      </c>
      <c r="B738" s="67">
        <v>237</v>
      </c>
      <c r="C738" s="67">
        <v>1</v>
      </c>
      <c r="D738" s="68" t="s">
        <v>725</v>
      </c>
      <c r="E738" s="59"/>
      <c r="F738" s="58"/>
      <c r="G738" s="59"/>
      <c r="H738" s="58"/>
      <c r="I738" s="64"/>
      <c r="J738" s="58"/>
      <c r="K738" s="58"/>
      <c r="L738" s="58"/>
      <c r="M738" s="124">
        <v>0.1</v>
      </c>
      <c r="N738" s="93"/>
      <c r="O738" s="93"/>
      <c r="P738" s="93">
        <f t="shared" si="79"/>
        <v>0</v>
      </c>
      <c r="Q738" s="125">
        <f t="shared" si="76"/>
        <v>0</v>
      </c>
      <c r="R738" s="125">
        <f t="shared" si="77"/>
        <v>0</v>
      </c>
      <c r="S738" s="125">
        <f t="shared" si="78"/>
        <v>0</v>
      </c>
      <c r="T738" s="125">
        <f t="shared" si="80"/>
        <v>0</v>
      </c>
    </row>
    <row r="739" spans="1:20" ht="15">
      <c r="A739" s="67" t="s">
        <v>161</v>
      </c>
      <c r="B739" s="67">
        <v>238</v>
      </c>
      <c r="C739" s="67">
        <v>1</v>
      </c>
      <c r="D739" s="68" t="s">
        <v>726</v>
      </c>
      <c r="E739" s="58"/>
      <c r="F739" s="58"/>
      <c r="G739" s="58"/>
      <c r="H739" s="58"/>
      <c r="I739" s="64"/>
      <c r="J739" s="58"/>
      <c r="K739" s="58"/>
      <c r="L739" s="58"/>
      <c r="M739" s="124">
        <v>0.1</v>
      </c>
      <c r="N739" s="93"/>
      <c r="O739" s="93"/>
      <c r="P739" s="93">
        <f t="shared" si="79"/>
        <v>0</v>
      </c>
      <c r="Q739" s="125">
        <f t="shared" si="76"/>
        <v>0</v>
      </c>
      <c r="R739" s="125">
        <f t="shared" si="77"/>
        <v>0</v>
      </c>
      <c r="S739" s="125">
        <f t="shared" si="78"/>
        <v>0</v>
      </c>
      <c r="T739" s="125">
        <f t="shared" si="80"/>
        <v>0</v>
      </c>
    </row>
    <row r="740" spans="1:20" ht="15">
      <c r="A740" s="216" t="s">
        <v>161</v>
      </c>
      <c r="B740" s="55">
        <v>242</v>
      </c>
      <c r="C740" s="55">
        <v>1</v>
      </c>
      <c r="D740" s="49" t="s">
        <v>727</v>
      </c>
      <c r="E740" s="58"/>
      <c r="F740" s="58"/>
      <c r="G740" s="58"/>
      <c r="H740" s="58"/>
      <c r="I740" s="64"/>
      <c r="J740" s="58"/>
      <c r="K740" s="58"/>
      <c r="L740" s="58"/>
      <c r="M740" s="124">
        <v>0.1</v>
      </c>
      <c r="N740" s="93"/>
      <c r="O740" s="93"/>
      <c r="P740" s="93">
        <f t="shared" si="79"/>
        <v>0</v>
      </c>
      <c r="Q740" s="125">
        <f t="shared" si="76"/>
        <v>0</v>
      </c>
      <c r="R740" s="125">
        <f t="shared" si="77"/>
        <v>0</v>
      </c>
      <c r="S740" s="125">
        <f t="shared" si="78"/>
        <v>0</v>
      </c>
      <c r="T740" s="125">
        <f t="shared" si="80"/>
        <v>0</v>
      </c>
    </row>
    <row r="741" spans="1:20" ht="15">
      <c r="A741" s="216" t="s">
        <v>161</v>
      </c>
      <c r="B741" s="67">
        <v>243</v>
      </c>
      <c r="C741" s="55">
        <v>1</v>
      </c>
      <c r="D741" s="49" t="s">
        <v>713</v>
      </c>
      <c r="E741" s="58" t="s">
        <v>728</v>
      </c>
      <c r="F741" s="58">
        <v>101</v>
      </c>
      <c r="G741" s="59">
        <v>39302</v>
      </c>
      <c r="H741" s="58"/>
      <c r="I741" s="64">
        <v>2499</v>
      </c>
      <c r="J741" s="58"/>
      <c r="K741" s="58" t="s">
        <v>1874</v>
      </c>
      <c r="L741" s="58"/>
      <c r="M741" s="124">
        <v>0.1</v>
      </c>
      <c r="N741" s="93">
        <v>8</v>
      </c>
      <c r="O741" s="93">
        <f>4+12+12+12+12+12+12+12+12+12</f>
        <v>112</v>
      </c>
      <c r="P741" s="93">
        <f t="shared" si="79"/>
        <v>20.824999999999999</v>
      </c>
      <c r="Q741" s="125">
        <f t="shared" si="76"/>
        <v>166.6</v>
      </c>
      <c r="R741" s="125">
        <f t="shared" si="77"/>
        <v>2332.4</v>
      </c>
      <c r="S741" s="125">
        <f t="shared" si="78"/>
        <v>2499</v>
      </c>
      <c r="T741" s="125">
        <f t="shared" si="80"/>
        <v>0</v>
      </c>
    </row>
    <row r="742" spans="1:20" ht="15">
      <c r="A742" s="216" t="s">
        <v>161</v>
      </c>
      <c r="B742" s="55">
        <v>244</v>
      </c>
      <c r="C742" s="55">
        <v>1</v>
      </c>
      <c r="D742" s="49" t="s">
        <v>729</v>
      </c>
      <c r="E742" s="58"/>
      <c r="F742" s="58"/>
      <c r="G742" s="58"/>
      <c r="H742" s="58"/>
      <c r="I742" s="64"/>
      <c r="J742" s="58"/>
      <c r="K742" s="58"/>
      <c r="L742" s="58"/>
      <c r="M742" s="124">
        <v>0.1</v>
      </c>
      <c r="N742" s="93"/>
      <c r="O742" s="93"/>
      <c r="P742" s="93">
        <f t="shared" si="79"/>
        <v>0</v>
      </c>
      <c r="Q742" s="125">
        <f t="shared" si="76"/>
        <v>0</v>
      </c>
      <c r="R742" s="125">
        <f t="shared" si="77"/>
        <v>0</v>
      </c>
      <c r="S742" s="125">
        <f t="shared" si="78"/>
        <v>0</v>
      </c>
      <c r="T742" s="125">
        <f t="shared" si="80"/>
        <v>0</v>
      </c>
    </row>
    <row r="743" spans="1:20" ht="15">
      <c r="A743" s="216" t="s">
        <v>161</v>
      </c>
      <c r="B743" s="67">
        <v>245</v>
      </c>
      <c r="C743" s="55">
        <v>4</v>
      </c>
      <c r="D743" s="49" t="s">
        <v>730</v>
      </c>
      <c r="E743" s="69">
        <v>1398950</v>
      </c>
      <c r="F743" s="58">
        <v>939</v>
      </c>
      <c r="G743" s="59">
        <v>40577</v>
      </c>
      <c r="H743" s="58">
        <v>476579</v>
      </c>
      <c r="I743" s="64">
        <v>518.15</v>
      </c>
      <c r="J743" s="58" t="s">
        <v>731</v>
      </c>
      <c r="K743" s="42" t="s">
        <v>1875</v>
      </c>
      <c r="L743" s="42"/>
      <c r="M743" s="124">
        <v>0.1</v>
      </c>
      <c r="N743" s="93">
        <v>12</v>
      </c>
      <c r="O743" s="93">
        <f>5+12+12+12+12+12</f>
        <v>65</v>
      </c>
      <c r="P743" s="93">
        <f t="shared" si="79"/>
        <v>4.3179166666666662</v>
      </c>
      <c r="Q743" s="125">
        <f t="shared" si="76"/>
        <v>51.814999999999998</v>
      </c>
      <c r="R743" s="125">
        <f t="shared" si="77"/>
        <v>280.66458333333333</v>
      </c>
      <c r="S743" s="125">
        <f t="shared" si="78"/>
        <v>332.47958333333332</v>
      </c>
      <c r="T743" s="125">
        <f t="shared" si="80"/>
        <v>185.67041666666665</v>
      </c>
    </row>
    <row r="744" spans="1:20" ht="15">
      <c r="A744" s="62" t="s">
        <v>161</v>
      </c>
      <c r="B744" s="62">
        <v>247</v>
      </c>
      <c r="C744" s="62">
        <v>1</v>
      </c>
      <c r="D744" s="63" t="s">
        <v>732</v>
      </c>
      <c r="E744" s="58" t="s">
        <v>350</v>
      </c>
      <c r="F744" s="58">
        <v>1184</v>
      </c>
      <c r="G744" s="59">
        <v>40745</v>
      </c>
      <c r="H744" s="58">
        <v>758</v>
      </c>
      <c r="I744" s="64">
        <v>1016.38</v>
      </c>
      <c r="J744" s="58" t="s">
        <v>733</v>
      </c>
      <c r="K744" s="58" t="s">
        <v>1862</v>
      </c>
      <c r="L744" s="58"/>
      <c r="M744" s="124">
        <v>0.1</v>
      </c>
      <c r="N744" s="93">
        <v>12</v>
      </c>
      <c r="O744" s="93">
        <f>10+12+12+12+12+12</f>
        <v>70</v>
      </c>
      <c r="P744" s="93">
        <f t="shared" si="79"/>
        <v>8.4698333333333338</v>
      </c>
      <c r="Q744" s="125">
        <f t="shared" si="76"/>
        <v>101.63800000000001</v>
      </c>
      <c r="R744" s="125">
        <f t="shared" si="77"/>
        <v>592.88833333333332</v>
      </c>
      <c r="S744" s="125">
        <f t="shared" si="78"/>
        <v>694.52633333333335</v>
      </c>
      <c r="T744" s="125">
        <f t="shared" si="80"/>
        <v>321.85366666666664</v>
      </c>
    </row>
    <row r="745" spans="1:20" ht="15">
      <c r="A745" s="216" t="s">
        <v>161</v>
      </c>
      <c r="B745" s="216">
        <v>248</v>
      </c>
      <c r="C745" s="216">
        <v>1</v>
      </c>
      <c r="D745" s="42" t="s">
        <v>734</v>
      </c>
      <c r="E745" s="58" t="s">
        <v>350</v>
      </c>
      <c r="F745" s="58">
        <v>1184</v>
      </c>
      <c r="G745" s="59">
        <v>40595</v>
      </c>
      <c r="H745" s="58">
        <v>758</v>
      </c>
      <c r="I745" s="64">
        <v>1016.38</v>
      </c>
      <c r="J745" s="58" t="s">
        <v>733</v>
      </c>
      <c r="K745" s="58" t="s">
        <v>1862</v>
      </c>
      <c r="L745" s="58"/>
      <c r="M745" s="124">
        <v>0.1</v>
      </c>
      <c r="N745" s="93">
        <v>12</v>
      </c>
      <c r="O745" s="93">
        <f>5+12+12+12+12+12</f>
        <v>65</v>
      </c>
      <c r="P745" s="93">
        <f t="shared" si="79"/>
        <v>8.4698333333333338</v>
      </c>
      <c r="Q745" s="125">
        <f t="shared" si="76"/>
        <v>101.63800000000001</v>
      </c>
      <c r="R745" s="125">
        <f t="shared" si="77"/>
        <v>550.53916666666669</v>
      </c>
      <c r="S745" s="125">
        <f t="shared" si="78"/>
        <v>652.17716666666672</v>
      </c>
      <c r="T745" s="125">
        <f t="shared" si="80"/>
        <v>364.20283333333327</v>
      </c>
    </row>
    <row r="746" spans="1:20" ht="15">
      <c r="A746" s="216" t="s">
        <v>161</v>
      </c>
      <c r="B746" s="216">
        <v>249</v>
      </c>
      <c r="C746" s="216">
        <v>1</v>
      </c>
      <c r="D746" s="42" t="s">
        <v>735</v>
      </c>
      <c r="E746" s="58" t="s">
        <v>350</v>
      </c>
      <c r="F746" s="58">
        <v>1184</v>
      </c>
      <c r="G746" s="59">
        <v>40745</v>
      </c>
      <c r="H746" s="58">
        <v>758</v>
      </c>
      <c r="I746" s="64">
        <v>1016.38</v>
      </c>
      <c r="J746" s="58" t="s">
        <v>733</v>
      </c>
      <c r="K746" s="58" t="s">
        <v>1862</v>
      </c>
      <c r="L746" s="58"/>
      <c r="M746" s="124">
        <v>0.1</v>
      </c>
      <c r="N746" s="93">
        <v>12</v>
      </c>
      <c r="O746" s="93">
        <v>70</v>
      </c>
      <c r="P746" s="93">
        <f t="shared" ref="P746:P777" si="81">+I746*M746/12</f>
        <v>8.4698333333333338</v>
      </c>
      <c r="Q746" s="125">
        <f t="shared" si="76"/>
        <v>101.63800000000001</v>
      </c>
      <c r="R746" s="125">
        <f t="shared" si="77"/>
        <v>592.88833333333332</v>
      </c>
      <c r="S746" s="125">
        <f t="shared" si="78"/>
        <v>694.52633333333335</v>
      </c>
      <c r="T746" s="125">
        <f t="shared" ref="T746:T777" si="82">+I746-S746</f>
        <v>321.85366666666664</v>
      </c>
    </row>
    <row r="747" spans="1:20" ht="25.5">
      <c r="A747" s="216" t="s">
        <v>161</v>
      </c>
      <c r="B747" s="216">
        <v>250</v>
      </c>
      <c r="C747" s="216">
        <v>1</v>
      </c>
      <c r="D747" s="222" t="s">
        <v>736</v>
      </c>
      <c r="E747" s="58" t="s">
        <v>350</v>
      </c>
      <c r="F747" s="58">
        <v>1184</v>
      </c>
      <c r="G747" s="59">
        <v>40745</v>
      </c>
      <c r="H747" s="58">
        <v>758</v>
      </c>
      <c r="I747" s="64">
        <v>918.97</v>
      </c>
      <c r="J747" s="58" t="s">
        <v>733</v>
      </c>
      <c r="K747" s="42" t="s">
        <v>1862</v>
      </c>
      <c r="L747" s="42"/>
      <c r="M747" s="124">
        <v>0.1</v>
      </c>
      <c r="N747" s="93">
        <v>12</v>
      </c>
      <c r="O747" s="93">
        <v>70</v>
      </c>
      <c r="P747" s="93">
        <f t="shared" si="81"/>
        <v>7.6580833333333338</v>
      </c>
      <c r="Q747" s="125">
        <f t="shared" ref="Q747:Q810" si="83">+P747*N747</f>
        <v>91.897000000000006</v>
      </c>
      <c r="R747" s="125">
        <f t="shared" ref="R747:R810" si="84">+P747*O747</f>
        <v>536.06583333333333</v>
      </c>
      <c r="S747" s="125">
        <f t="shared" ref="S747:S810" si="85">+R747+Q747</f>
        <v>627.96283333333338</v>
      </c>
      <c r="T747" s="125">
        <f t="shared" si="82"/>
        <v>291.00716666666665</v>
      </c>
    </row>
    <row r="748" spans="1:20" ht="25.5">
      <c r="A748" s="216" t="s">
        <v>161</v>
      </c>
      <c r="B748" s="216">
        <v>251</v>
      </c>
      <c r="C748" s="216">
        <v>1</v>
      </c>
      <c r="D748" s="222" t="s">
        <v>737</v>
      </c>
      <c r="E748" s="58" t="s">
        <v>350</v>
      </c>
      <c r="F748" s="58">
        <v>1184</v>
      </c>
      <c r="G748" s="59">
        <v>40745</v>
      </c>
      <c r="H748" s="58">
        <v>758</v>
      </c>
      <c r="I748" s="64">
        <v>918.97</v>
      </c>
      <c r="J748" s="58" t="s">
        <v>733</v>
      </c>
      <c r="K748" s="42" t="s">
        <v>1862</v>
      </c>
      <c r="L748" s="42"/>
      <c r="M748" s="124">
        <v>0.1</v>
      </c>
      <c r="N748" s="93">
        <v>12</v>
      </c>
      <c r="O748" s="93">
        <v>70</v>
      </c>
      <c r="P748" s="93">
        <f t="shared" si="81"/>
        <v>7.6580833333333338</v>
      </c>
      <c r="Q748" s="125">
        <f t="shared" si="83"/>
        <v>91.897000000000006</v>
      </c>
      <c r="R748" s="125">
        <f t="shared" si="84"/>
        <v>536.06583333333333</v>
      </c>
      <c r="S748" s="125">
        <f t="shared" si="85"/>
        <v>627.96283333333338</v>
      </c>
      <c r="T748" s="125">
        <f t="shared" si="82"/>
        <v>291.00716666666665</v>
      </c>
    </row>
    <row r="749" spans="1:20" ht="15">
      <c r="A749" s="216" t="s">
        <v>161</v>
      </c>
      <c r="B749" s="216">
        <v>252</v>
      </c>
      <c r="C749" s="62">
        <v>1</v>
      </c>
      <c r="D749" s="63" t="s">
        <v>738</v>
      </c>
      <c r="E749" s="58" t="s">
        <v>350</v>
      </c>
      <c r="F749" s="58">
        <v>1184</v>
      </c>
      <c r="G749" s="59">
        <v>40745</v>
      </c>
      <c r="H749" s="58">
        <v>758</v>
      </c>
      <c r="I749" s="64">
        <v>1016.38</v>
      </c>
      <c r="J749" s="58" t="s">
        <v>733</v>
      </c>
      <c r="K749" s="58" t="s">
        <v>1862</v>
      </c>
      <c r="L749" s="58"/>
      <c r="M749" s="124">
        <v>0.1</v>
      </c>
      <c r="N749" s="93">
        <v>12</v>
      </c>
      <c r="O749" s="93">
        <v>70</v>
      </c>
      <c r="P749" s="93">
        <f t="shared" si="81"/>
        <v>8.4698333333333338</v>
      </c>
      <c r="Q749" s="125">
        <f t="shared" si="83"/>
        <v>101.63800000000001</v>
      </c>
      <c r="R749" s="125">
        <f t="shared" si="84"/>
        <v>592.88833333333332</v>
      </c>
      <c r="S749" s="125">
        <f t="shared" si="85"/>
        <v>694.52633333333335</v>
      </c>
      <c r="T749" s="125">
        <f t="shared" si="82"/>
        <v>321.85366666666664</v>
      </c>
    </row>
    <row r="750" spans="1:20" ht="15">
      <c r="A750" s="216" t="s">
        <v>161</v>
      </c>
      <c r="B750" s="216" t="s">
        <v>739</v>
      </c>
      <c r="C750" s="216">
        <v>10</v>
      </c>
      <c r="D750" s="42" t="s">
        <v>740</v>
      </c>
      <c r="E750" s="59">
        <v>1355121</v>
      </c>
      <c r="F750" s="58">
        <v>722</v>
      </c>
      <c r="G750" s="59">
        <v>40436</v>
      </c>
      <c r="H750" s="58">
        <v>357690</v>
      </c>
      <c r="I750" s="64">
        <v>4063.16</v>
      </c>
      <c r="J750" s="58" t="s">
        <v>741</v>
      </c>
      <c r="K750" s="58" t="s">
        <v>1876</v>
      </c>
      <c r="L750" s="58"/>
      <c r="M750" s="124">
        <v>0.1</v>
      </c>
      <c r="N750" s="93">
        <v>12</v>
      </c>
      <c r="O750" s="93">
        <f>3+12+12+12+12+12+12</f>
        <v>75</v>
      </c>
      <c r="P750" s="93">
        <f t="shared" si="81"/>
        <v>33.859666666666669</v>
      </c>
      <c r="Q750" s="125">
        <f t="shared" si="83"/>
        <v>406.31600000000003</v>
      </c>
      <c r="R750" s="125">
        <f t="shared" si="84"/>
        <v>2539.4750000000004</v>
      </c>
      <c r="S750" s="125">
        <f t="shared" si="85"/>
        <v>2945.7910000000002</v>
      </c>
      <c r="T750" s="125">
        <f t="shared" si="82"/>
        <v>1117.3689999999997</v>
      </c>
    </row>
    <row r="751" spans="1:20" ht="15">
      <c r="A751" s="62" t="s">
        <v>161</v>
      </c>
      <c r="B751" s="62">
        <v>269</v>
      </c>
      <c r="C751" s="62">
        <v>1</v>
      </c>
      <c r="D751" s="222" t="s">
        <v>742</v>
      </c>
      <c r="E751" s="59">
        <v>1406255</v>
      </c>
      <c r="F751" s="58">
        <v>1118</v>
      </c>
      <c r="G751" s="59">
        <v>40842</v>
      </c>
      <c r="H751" s="58">
        <v>285100</v>
      </c>
      <c r="I751" s="64">
        <v>899</v>
      </c>
      <c r="J751" s="58" t="s">
        <v>388</v>
      </c>
      <c r="K751" s="58" t="s">
        <v>1874</v>
      </c>
      <c r="L751" s="58"/>
      <c r="M751" s="124">
        <v>0.1</v>
      </c>
      <c r="N751" s="93">
        <v>12</v>
      </c>
      <c r="O751" s="93">
        <f>2+12+12+12+12+12</f>
        <v>62</v>
      </c>
      <c r="P751" s="93">
        <f t="shared" si="81"/>
        <v>7.4916666666666671</v>
      </c>
      <c r="Q751" s="125">
        <f t="shared" si="83"/>
        <v>89.9</v>
      </c>
      <c r="R751" s="125">
        <f t="shared" si="84"/>
        <v>464.48333333333335</v>
      </c>
      <c r="S751" s="125">
        <f t="shared" si="85"/>
        <v>554.38333333333333</v>
      </c>
      <c r="T751" s="125">
        <f t="shared" si="82"/>
        <v>344.61666666666667</v>
      </c>
    </row>
    <row r="752" spans="1:20" ht="15">
      <c r="A752" s="62" t="s">
        <v>161</v>
      </c>
      <c r="B752" s="62">
        <v>270</v>
      </c>
      <c r="C752" s="62">
        <v>1</v>
      </c>
      <c r="D752" s="68" t="s">
        <v>743</v>
      </c>
      <c r="E752" s="58">
        <v>7464</v>
      </c>
      <c r="F752" s="58">
        <v>242</v>
      </c>
      <c r="G752" s="59">
        <v>41088</v>
      </c>
      <c r="H752" s="58">
        <v>7464</v>
      </c>
      <c r="I752" s="64">
        <v>1577.6</v>
      </c>
      <c r="J752" s="58" t="s">
        <v>744</v>
      </c>
      <c r="K752" s="58" t="s">
        <v>1877</v>
      </c>
      <c r="L752" s="58"/>
      <c r="M752" s="124">
        <v>0.33329999999999999</v>
      </c>
      <c r="N752" s="93">
        <v>12</v>
      </c>
      <c r="O752" s="93">
        <f>6+12+12+12+12</f>
        <v>54</v>
      </c>
      <c r="P752" s="93">
        <f t="shared" si="81"/>
        <v>43.817839999999997</v>
      </c>
      <c r="Q752" s="125">
        <f t="shared" si="83"/>
        <v>525.81407999999999</v>
      </c>
      <c r="R752" s="125">
        <f t="shared" si="84"/>
        <v>2366.16336</v>
      </c>
      <c r="S752" s="125">
        <f t="shared" si="85"/>
        <v>2891.9774400000001</v>
      </c>
      <c r="T752" s="125">
        <f t="shared" si="82"/>
        <v>-1314.3774400000002</v>
      </c>
    </row>
    <row r="753" spans="1:20" ht="15">
      <c r="A753" s="62" t="s">
        <v>161</v>
      </c>
      <c r="B753" s="62">
        <v>271</v>
      </c>
      <c r="C753" s="62">
        <v>1</v>
      </c>
      <c r="D753" s="68" t="s">
        <v>745</v>
      </c>
      <c r="E753" s="58">
        <v>18187</v>
      </c>
      <c r="F753" s="58">
        <v>323</v>
      </c>
      <c r="G753" s="59">
        <v>41137</v>
      </c>
      <c r="H753" s="58">
        <v>18187</v>
      </c>
      <c r="I753" s="64">
        <v>6728</v>
      </c>
      <c r="J753" s="58" t="s">
        <v>746</v>
      </c>
      <c r="K753" s="58" t="s">
        <v>1877</v>
      </c>
      <c r="L753" s="58"/>
      <c r="M753" s="124">
        <v>0.33329999999999999</v>
      </c>
      <c r="N753" s="93">
        <v>12</v>
      </c>
      <c r="O753" s="93">
        <f>4+12+12+12+12</f>
        <v>52</v>
      </c>
      <c r="P753" s="93">
        <f t="shared" si="81"/>
        <v>186.87019999999998</v>
      </c>
      <c r="Q753" s="125">
        <f t="shared" si="83"/>
        <v>2242.4423999999999</v>
      </c>
      <c r="R753" s="125">
        <f t="shared" si="84"/>
        <v>9717.250399999999</v>
      </c>
      <c r="S753" s="125">
        <f t="shared" si="85"/>
        <v>11959.692799999999</v>
      </c>
      <c r="T753" s="125">
        <f t="shared" si="82"/>
        <v>-5231.6927999999989</v>
      </c>
    </row>
    <row r="754" spans="1:20" ht="15">
      <c r="A754" s="62" t="s">
        <v>161</v>
      </c>
      <c r="B754" s="62">
        <v>272</v>
      </c>
      <c r="C754" s="62">
        <v>1</v>
      </c>
      <c r="D754" s="68" t="s">
        <v>747</v>
      </c>
      <c r="E754" s="215" t="s">
        <v>748</v>
      </c>
      <c r="F754" s="58">
        <v>464</v>
      </c>
      <c r="G754" s="59">
        <v>41192</v>
      </c>
      <c r="H754" s="58" t="s">
        <v>749</v>
      </c>
      <c r="I754" s="64">
        <v>193.35</v>
      </c>
      <c r="J754" s="58" t="s">
        <v>750</v>
      </c>
      <c r="K754" s="42" t="s">
        <v>1862</v>
      </c>
      <c r="L754" s="42"/>
      <c r="M754" s="124">
        <v>0.1</v>
      </c>
      <c r="N754" s="93">
        <v>12</v>
      </c>
      <c r="O754" s="93">
        <f>2+12+12+12+12</f>
        <v>50</v>
      </c>
      <c r="P754" s="93">
        <f t="shared" si="81"/>
        <v>1.6112500000000001</v>
      </c>
      <c r="Q754" s="125">
        <f t="shared" si="83"/>
        <v>19.335000000000001</v>
      </c>
      <c r="R754" s="125">
        <f t="shared" si="84"/>
        <v>80.5625</v>
      </c>
      <c r="S754" s="125">
        <f t="shared" si="85"/>
        <v>99.897500000000008</v>
      </c>
      <c r="T754" s="125">
        <f t="shared" si="82"/>
        <v>93.452499999999986</v>
      </c>
    </row>
    <row r="755" spans="1:20" ht="15">
      <c r="A755" s="62" t="s">
        <v>161</v>
      </c>
      <c r="B755" s="62">
        <v>273</v>
      </c>
      <c r="C755" s="62">
        <v>1</v>
      </c>
      <c r="D755" s="68" t="s">
        <v>747</v>
      </c>
      <c r="E755" s="215" t="s">
        <v>748</v>
      </c>
      <c r="F755" s="58">
        <v>464</v>
      </c>
      <c r="G755" s="59">
        <v>41192</v>
      </c>
      <c r="H755" s="58" t="s">
        <v>749</v>
      </c>
      <c r="I755" s="64">
        <v>193.35</v>
      </c>
      <c r="J755" s="58" t="s">
        <v>750</v>
      </c>
      <c r="K755" s="42" t="s">
        <v>1862</v>
      </c>
      <c r="L755" s="42"/>
      <c r="M755" s="124">
        <v>0.1</v>
      </c>
      <c r="N755" s="93">
        <v>12</v>
      </c>
      <c r="O755" s="93">
        <f t="shared" ref="O755:O756" si="86">2+12+12+12+12</f>
        <v>50</v>
      </c>
      <c r="P755" s="93">
        <f t="shared" si="81"/>
        <v>1.6112500000000001</v>
      </c>
      <c r="Q755" s="125">
        <f t="shared" si="83"/>
        <v>19.335000000000001</v>
      </c>
      <c r="R755" s="125">
        <f t="shared" si="84"/>
        <v>80.5625</v>
      </c>
      <c r="S755" s="125">
        <f t="shared" si="85"/>
        <v>99.897500000000008</v>
      </c>
      <c r="T755" s="125">
        <f t="shared" si="82"/>
        <v>93.452499999999986</v>
      </c>
    </row>
    <row r="756" spans="1:20" ht="15">
      <c r="A756" s="62" t="s">
        <v>161</v>
      </c>
      <c r="B756" s="62">
        <v>274</v>
      </c>
      <c r="C756" s="62">
        <v>1</v>
      </c>
      <c r="D756" s="68" t="s">
        <v>747</v>
      </c>
      <c r="E756" s="215" t="s">
        <v>748</v>
      </c>
      <c r="F756" s="58">
        <v>464</v>
      </c>
      <c r="G756" s="59">
        <v>41192</v>
      </c>
      <c r="H756" s="58" t="s">
        <v>749</v>
      </c>
      <c r="I756" s="64">
        <v>193.35</v>
      </c>
      <c r="J756" s="58" t="s">
        <v>750</v>
      </c>
      <c r="K756" s="42" t="s">
        <v>1862</v>
      </c>
      <c r="L756" s="42"/>
      <c r="M756" s="124">
        <v>0.1</v>
      </c>
      <c r="N756" s="93">
        <v>12</v>
      </c>
      <c r="O756" s="93">
        <f t="shared" si="86"/>
        <v>50</v>
      </c>
      <c r="P756" s="93">
        <f t="shared" si="81"/>
        <v>1.6112500000000001</v>
      </c>
      <c r="Q756" s="125">
        <f t="shared" si="83"/>
        <v>19.335000000000001</v>
      </c>
      <c r="R756" s="125">
        <f t="shared" si="84"/>
        <v>80.5625</v>
      </c>
      <c r="S756" s="125">
        <f t="shared" si="85"/>
        <v>99.897500000000008</v>
      </c>
      <c r="T756" s="125">
        <f t="shared" si="82"/>
        <v>93.452499999999986</v>
      </c>
    </row>
    <row r="757" spans="1:20" ht="15">
      <c r="A757" s="216" t="s">
        <v>161</v>
      </c>
      <c r="B757" s="55">
        <v>275</v>
      </c>
      <c r="C757" s="55">
        <v>1</v>
      </c>
      <c r="D757" s="68" t="s">
        <v>747</v>
      </c>
      <c r="E757" s="215" t="s">
        <v>748</v>
      </c>
      <c r="F757" s="58">
        <v>481</v>
      </c>
      <c r="G757" s="59">
        <v>41227</v>
      </c>
      <c r="H757" s="58" t="s">
        <v>751</v>
      </c>
      <c r="I757" s="64">
        <v>189</v>
      </c>
      <c r="J757" s="58" t="s">
        <v>750</v>
      </c>
      <c r="K757" s="42" t="s">
        <v>1862</v>
      </c>
      <c r="L757" s="42"/>
      <c r="M757" s="124">
        <v>0.1</v>
      </c>
      <c r="N757" s="93">
        <v>12</v>
      </c>
      <c r="O757" s="93">
        <f>1+12+12+12+12</f>
        <v>49</v>
      </c>
      <c r="P757" s="93">
        <f t="shared" si="81"/>
        <v>1.5750000000000002</v>
      </c>
      <c r="Q757" s="125">
        <f t="shared" si="83"/>
        <v>18.900000000000002</v>
      </c>
      <c r="R757" s="125">
        <f t="shared" si="84"/>
        <v>77.175000000000011</v>
      </c>
      <c r="S757" s="125">
        <f t="shared" si="85"/>
        <v>96.075000000000017</v>
      </c>
      <c r="T757" s="125">
        <f t="shared" si="82"/>
        <v>92.924999999999983</v>
      </c>
    </row>
    <row r="758" spans="1:20" ht="15">
      <c r="A758" s="216" t="s">
        <v>161</v>
      </c>
      <c r="B758" s="55">
        <v>276</v>
      </c>
      <c r="C758" s="55">
        <v>1</v>
      </c>
      <c r="D758" s="68" t="s">
        <v>747</v>
      </c>
      <c r="E758" s="215" t="s">
        <v>748</v>
      </c>
      <c r="F758" s="58">
        <v>481</v>
      </c>
      <c r="G758" s="59">
        <v>41227</v>
      </c>
      <c r="H758" s="58" t="s">
        <v>751</v>
      </c>
      <c r="I758" s="64">
        <v>189</v>
      </c>
      <c r="J758" s="58" t="s">
        <v>750</v>
      </c>
      <c r="K758" s="42" t="s">
        <v>1862</v>
      </c>
      <c r="L758" s="42"/>
      <c r="M758" s="124">
        <v>0.1</v>
      </c>
      <c r="N758" s="93">
        <v>12</v>
      </c>
      <c r="O758" s="93">
        <f t="shared" ref="O758" si="87">1+12+12+12+12</f>
        <v>49</v>
      </c>
      <c r="P758" s="93">
        <f t="shared" si="81"/>
        <v>1.5750000000000002</v>
      </c>
      <c r="Q758" s="125">
        <f t="shared" si="83"/>
        <v>18.900000000000002</v>
      </c>
      <c r="R758" s="125">
        <f t="shared" si="84"/>
        <v>77.175000000000011</v>
      </c>
      <c r="S758" s="125">
        <f t="shared" si="85"/>
        <v>96.075000000000017</v>
      </c>
      <c r="T758" s="125">
        <f t="shared" si="82"/>
        <v>92.924999999999983</v>
      </c>
    </row>
    <row r="759" spans="1:20" ht="15">
      <c r="A759" s="216" t="s">
        <v>161</v>
      </c>
      <c r="B759" s="55">
        <v>282</v>
      </c>
      <c r="C759" s="55">
        <v>1</v>
      </c>
      <c r="D759" s="49" t="s">
        <v>752</v>
      </c>
      <c r="E759" s="227">
        <v>2602789</v>
      </c>
      <c r="F759" s="225" t="s">
        <v>753</v>
      </c>
      <c r="G759" s="59">
        <v>41318</v>
      </c>
      <c r="H759" s="58" t="s">
        <v>754</v>
      </c>
      <c r="I759" s="64">
        <v>1224.96</v>
      </c>
      <c r="J759" s="225" t="s">
        <v>750</v>
      </c>
      <c r="K759" s="208" t="s">
        <v>1876</v>
      </c>
      <c r="L759" s="208"/>
      <c r="M759" s="124">
        <v>0.1</v>
      </c>
      <c r="N759" s="93">
        <v>12</v>
      </c>
      <c r="O759" s="93">
        <f>10+12+12+12</f>
        <v>46</v>
      </c>
      <c r="P759" s="93">
        <f t="shared" si="81"/>
        <v>10.208</v>
      </c>
      <c r="Q759" s="125">
        <f t="shared" si="83"/>
        <v>122.49600000000001</v>
      </c>
      <c r="R759" s="125">
        <f t="shared" si="84"/>
        <v>469.56799999999998</v>
      </c>
      <c r="S759" s="125">
        <f t="shared" si="85"/>
        <v>592.06399999999996</v>
      </c>
      <c r="T759" s="125">
        <f t="shared" si="82"/>
        <v>632.89600000000007</v>
      </c>
    </row>
    <row r="760" spans="1:20" ht="15">
      <c r="A760" s="216" t="s">
        <v>161</v>
      </c>
      <c r="B760" s="55">
        <v>283</v>
      </c>
      <c r="C760" s="55">
        <v>1</v>
      </c>
      <c r="D760" s="49" t="s">
        <v>752</v>
      </c>
      <c r="E760" s="227"/>
      <c r="F760" s="225"/>
      <c r="G760" s="59">
        <v>41318</v>
      </c>
      <c r="H760" s="58" t="s">
        <v>755</v>
      </c>
      <c r="I760" s="64">
        <v>1224.96</v>
      </c>
      <c r="J760" s="225"/>
      <c r="K760" s="208" t="s">
        <v>1876</v>
      </c>
      <c r="L760" s="208"/>
      <c r="M760" s="124">
        <v>0.1</v>
      </c>
      <c r="N760" s="93">
        <v>12</v>
      </c>
      <c r="O760" s="93">
        <f>10+12+12+12</f>
        <v>46</v>
      </c>
      <c r="P760" s="93">
        <f t="shared" si="81"/>
        <v>10.208</v>
      </c>
      <c r="Q760" s="125">
        <f t="shared" si="83"/>
        <v>122.49600000000001</v>
      </c>
      <c r="R760" s="125">
        <f t="shared" si="84"/>
        <v>469.56799999999998</v>
      </c>
      <c r="S760" s="125">
        <f t="shared" si="85"/>
        <v>592.06399999999996</v>
      </c>
      <c r="T760" s="125">
        <f t="shared" si="82"/>
        <v>632.89600000000007</v>
      </c>
    </row>
    <row r="761" spans="1:20" ht="15">
      <c r="A761" s="216" t="s">
        <v>161</v>
      </c>
      <c r="B761" s="55">
        <v>284</v>
      </c>
      <c r="C761" s="55">
        <v>1</v>
      </c>
      <c r="D761" s="49" t="s">
        <v>756</v>
      </c>
      <c r="E761" s="58"/>
      <c r="F761" s="58"/>
      <c r="G761" s="59">
        <v>41424</v>
      </c>
      <c r="H761" s="225" t="s">
        <v>757</v>
      </c>
      <c r="I761" s="64">
        <v>612.05999999999995</v>
      </c>
      <c r="J761" s="225" t="s">
        <v>386</v>
      </c>
      <c r="K761" s="208" t="s">
        <v>1878</v>
      </c>
      <c r="L761" s="208"/>
      <c r="M761" s="124">
        <v>0.1</v>
      </c>
      <c r="N761" s="93">
        <v>12</v>
      </c>
      <c r="O761" s="93">
        <v>43</v>
      </c>
      <c r="P761" s="93">
        <f t="shared" si="81"/>
        <v>5.1004999999999994</v>
      </c>
      <c r="Q761" s="125">
        <f t="shared" si="83"/>
        <v>61.205999999999989</v>
      </c>
      <c r="R761" s="125">
        <f t="shared" si="84"/>
        <v>219.32149999999999</v>
      </c>
      <c r="S761" s="125">
        <f t="shared" si="85"/>
        <v>280.52749999999997</v>
      </c>
      <c r="T761" s="125">
        <f t="shared" si="82"/>
        <v>331.53249999999997</v>
      </c>
    </row>
    <row r="762" spans="1:20" ht="15">
      <c r="A762" s="216" t="s">
        <v>161</v>
      </c>
      <c r="B762" s="55">
        <v>285</v>
      </c>
      <c r="C762" s="55">
        <v>1</v>
      </c>
      <c r="D762" s="49" t="s">
        <v>756</v>
      </c>
      <c r="E762" s="58"/>
      <c r="F762" s="58"/>
      <c r="G762" s="59">
        <v>41424</v>
      </c>
      <c r="H762" s="225"/>
      <c r="I762" s="64">
        <v>612.05999999999995</v>
      </c>
      <c r="J762" s="225"/>
      <c r="K762" s="208" t="s">
        <v>1878</v>
      </c>
      <c r="L762" s="208"/>
      <c r="M762" s="124">
        <v>0.1</v>
      </c>
      <c r="N762" s="93">
        <v>12</v>
      </c>
      <c r="O762" s="93">
        <v>43</v>
      </c>
      <c r="P762" s="93">
        <f t="shared" si="81"/>
        <v>5.1004999999999994</v>
      </c>
      <c r="Q762" s="125">
        <f t="shared" si="83"/>
        <v>61.205999999999989</v>
      </c>
      <c r="R762" s="125">
        <f t="shared" si="84"/>
        <v>219.32149999999999</v>
      </c>
      <c r="S762" s="125">
        <f t="shared" si="85"/>
        <v>280.52749999999997</v>
      </c>
      <c r="T762" s="125">
        <f t="shared" si="82"/>
        <v>331.53249999999997</v>
      </c>
    </row>
    <row r="763" spans="1:20" ht="15">
      <c r="A763" s="216" t="s">
        <v>161</v>
      </c>
      <c r="B763" s="55">
        <v>286</v>
      </c>
      <c r="C763" s="55">
        <v>1</v>
      </c>
      <c r="D763" s="49" t="s">
        <v>758</v>
      </c>
      <c r="E763" s="69" t="s">
        <v>759</v>
      </c>
      <c r="F763" s="58" t="s">
        <v>760</v>
      </c>
      <c r="G763" s="59">
        <v>41424</v>
      </c>
      <c r="H763" s="225" t="s">
        <v>761</v>
      </c>
      <c r="I763" s="64">
        <v>385.34</v>
      </c>
      <c r="J763" s="225"/>
      <c r="K763" s="208" t="s">
        <v>1874</v>
      </c>
      <c r="L763" s="208"/>
      <c r="M763" s="124">
        <v>0.1</v>
      </c>
      <c r="N763" s="93">
        <v>12</v>
      </c>
      <c r="O763" s="93">
        <v>43</v>
      </c>
      <c r="P763" s="93">
        <f t="shared" si="81"/>
        <v>3.2111666666666667</v>
      </c>
      <c r="Q763" s="125">
        <f t="shared" si="83"/>
        <v>38.533999999999999</v>
      </c>
      <c r="R763" s="125">
        <f t="shared" si="84"/>
        <v>138.08016666666666</v>
      </c>
      <c r="S763" s="125">
        <f t="shared" si="85"/>
        <v>176.61416666666665</v>
      </c>
      <c r="T763" s="125">
        <f t="shared" si="82"/>
        <v>208.72583333333333</v>
      </c>
    </row>
    <row r="764" spans="1:20" ht="15">
      <c r="A764" s="216" t="s">
        <v>161</v>
      </c>
      <c r="B764" s="55">
        <v>287</v>
      </c>
      <c r="C764" s="55">
        <v>1</v>
      </c>
      <c r="D764" s="49" t="s">
        <v>758</v>
      </c>
      <c r="E764" s="69" t="s">
        <v>759</v>
      </c>
      <c r="F764" s="58" t="s">
        <v>760</v>
      </c>
      <c r="G764" s="59">
        <v>41424</v>
      </c>
      <c r="H764" s="225"/>
      <c r="I764" s="64">
        <v>385.34</v>
      </c>
      <c r="J764" s="225"/>
      <c r="K764" s="208" t="s">
        <v>1874</v>
      </c>
      <c r="L764" s="208"/>
      <c r="M764" s="124">
        <v>0.1</v>
      </c>
      <c r="N764" s="93">
        <v>12</v>
      </c>
      <c r="O764" s="93">
        <v>43</v>
      </c>
      <c r="P764" s="93">
        <f t="shared" si="81"/>
        <v>3.2111666666666667</v>
      </c>
      <c r="Q764" s="125">
        <f t="shared" si="83"/>
        <v>38.533999999999999</v>
      </c>
      <c r="R764" s="125">
        <f t="shared" si="84"/>
        <v>138.08016666666666</v>
      </c>
      <c r="S764" s="125">
        <f t="shared" si="85"/>
        <v>176.61416666666665</v>
      </c>
      <c r="T764" s="125">
        <f t="shared" si="82"/>
        <v>208.72583333333333</v>
      </c>
    </row>
    <row r="765" spans="1:20" ht="15">
      <c r="A765" s="216" t="s">
        <v>161</v>
      </c>
      <c r="B765" s="55">
        <v>288</v>
      </c>
      <c r="C765" s="55">
        <v>1</v>
      </c>
      <c r="D765" s="49" t="s">
        <v>758</v>
      </c>
      <c r="E765" s="69" t="s">
        <v>759</v>
      </c>
      <c r="F765" s="58" t="s">
        <v>760</v>
      </c>
      <c r="G765" s="59">
        <v>41424</v>
      </c>
      <c r="H765" s="225"/>
      <c r="I765" s="64">
        <v>385.34</v>
      </c>
      <c r="J765" s="225"/>
      <c r="K765" s="208" t="s">
        <v>1874</v>
      </c>
      <c r="L765" s="208"/>
      <c r="M765" s="124">
        <v>0.1</v>
      </c>
      <c r="N765" s="93">
        <v>12</v>
      </c>
      <c r="O765" s="93">
        <v>43</v>
      </c>
      <c r="P765" s="93">
        <f t="shared" si="81"/>
        <v>3.2111666666666667</v>
      </c>
      <c r="Q765" s="125">
        <f t="shared" si="83"/>
        <v>38.533999999999999</v>
      </c>
      <c r="R765" s="125">
        <f t="shared" si="84"/>
        <v>138.08016666666666</v>
      </c>
      <c r="S765" s="125">
        <f t="shared" si="85"/>
        <v>176.61416666666665</v>
      </c>
      <c r="T765" s="125">
        <f t="shared" si="82"/>
        <v>208.72583333333333</v>
      </c>
    </row>
    <row r="766" spans="1:20" ht="15">
      <c r="A766" s="216" t="s">
        <v>161</v>
      </c>
      <c r="B766" s="55">
        <v>289</v>
      </c>
      <c r="C766" s="55">
        <v>1</v>
      </c>
      <c r="D766" s="49" t="s">
        <v>762</v>
      </c>
      <c r="E766" s="69" t="s">
        <v>764</v>
      </c>
      <c r="F766" s="58" t="s">
        <v>760</v>
      </c>
      <c r="G766" s="59">
        <v>41424</v>
      </c>
      <c r="H766" s="225"/>
      <c r="I766" s="64">
        <v>205.17</v>
      </c>
      <c r="J766" s="225"/>
      <c r="K766" s="208" t="s">
        <v>1874</v>
      </c>
      <c r="L766" s="208"/>
      <c r="M766" s="124">
        <v>0.1</v>
      </c>
      <c r="N766" s="93">
        <v>12</v>
      </c>
      <c r="O766" s="93">
        <v>43</v>
      </c>
      <c r="P766" s="93">
        <f t="shared" si="81"/>
        <v>1.7097499999999999</v>
      </c>
      <c r="Q766" s="125">
        <f t="shared" si="83"/>
        <v>20.516999999999999</v>
      </c>
      <c r="R766" s="125">
        <f t="shared" si="84"/>
        <v>73.51925</v>
      </c>
      <c r="S766" s="125">
        <f t="shared" si="85"/>
        <v>94.036249999999995</v>
      </c>
      <c r="T766" s="125">
        <f t="shared" si="82"/>
        <v>111.13374999999999</v>
      </c>
    </row>
    <row r="767" spans="1:20" ht="15">
      <c r="A767" s="216" t="s">
        <v>161</v>
      </c>
      <c r="B767" s="55">
        <v>290</v>
      </c>
      <c r="C767" s="55">
        <v>1</v>
      </c>
      <c r="D767" s="49" t="s">
        <v>762</v>
      </c>
      <c r="E767" s="69" t="s">
        <v>764</v>
      </c>
      <c r="F767" s="58" t="s">
        <v>760</v>
      </c>
      <c r="G767" s="59">
        <v>41424</v>
      </c>
      <c r="H767" s="225"/>
      <c r="I767" s="64">
        <v>205.17</v>
      </c>
      <c r="J767" s="225"/>
      <c r="K767" s="208" t="s">
        <v>1874</v>
      </c>
      <c r="L767" s="208"/>
      <c r="M767" s="124">
        <v>0.1</v>
      </c>
      <c r="N767" s="93">
        <v>12</v>
      </c>
      <c r="O767" s="93">
        <v>43</v>
      </c>
      <c r="P767" s="93">
        <f t="shared" si="81"/>
        <v>1.7097499999999999</v>
      </c>
      <c r="Q767" s="125">
        <f t="shared" si="83"/>
        <v>20.516999999999999</v>
      </c>
      <c r="R767" s="125">
        <f t="shared" si="84"/>
        <v>73.51925</v>
      </c>
      <c r="S767" s="125">
        <f t="shared" si="85"/>
        <v>94.036249999999995</v>
      </c>
      <c r="T767" s="125">
        <f t="shared" si="82"/>
        <v>111.13374999999999</v>
      </c>
    </row>
    <row r="768" spans="1:20" ht="15">
      <c r="A768" s="216" t="s">
        <v>161</v>
      </c>
      <c r="B768" s="55">
        <v>291</v>
      </c>
      <c r="C768" s="55">
        <v>1</v>
      </c>
      <c r="D768" s="49" t="s">
        <v>756</v>
      </c>
      <c r="E768" s="58"/>
      <c r="F768" s="58"/>
      <c r="G768" s="59">
        <v>41424</v>
      </c>
      <c r="H768" s="225"/>
      <c r="I768" s="64">
        <v>306.02999999999997</v>
      </c>
      <c r="J768" s="225"/>
      <c r="K768" s="208" t="s">
        <v>1875</v>
      </c>
      <c r="L768" s="208"/>
      <c r="M768" s="124">
        <v>0.1</v>
      </c>
      <c r="N768" s="93">
        <v>12</v>
      </c>
      <c r="O768" s="93">
        <v>43</v>
      </c>
      <c r="P768" s="93">
        <f t="shared" si="81"/>
        <v>2.5502499999999997</v>
      </c>
      <c r="Q768" s="125">
        <f t="shared" si="83"/>
        <v>30.602999999999994</v>
      </c>
      <c r="R768" s="125">
        <f t="shared" si="84"/>
        <v>109.66074999999999</v>
      </c>
      <c r="S768" s="125">
        <f t="shared" si="85"/>
        <v>140.26374999999999</v>
      </c>
      <c r="T768" s="125">
        <f t="shared" si="82"/>
        <v>165.76624999999999</v>
      </c>
    </row>
    <row r="769" spans="1:20" ht="15">
      <c r="A769" s="216" t="s">
        <v>161</v>
      </c>
      <c r="B769" s="55">
        <v>292</v>
      </c>
      <c r="C769" s="55">
        <v>1</v>
      </c>
      <c r="D769" s="49" t="s">
        <v>756</v>
      </c>
      <c r="E769" s="58"/>
      <c r="F769" s="58"/>
      <c r="G769" s="59">
        <v>41424</v>
      </c>
      <c r="H769" s="225"/>
      <c r="I769" s="64">
        <v>306.02999999999997</v>
      </c>
      <c r="J769" s="225"/>
      <c r="K769" s="208" t="s">
        <v>1875</v>
      </c>
      <c r="L769" s="208"/>
      <c r="M769" s="124">
        <v>0.1</v>
      </c>
      <c r="N769" s="93">
        <v>12</v>
      </c>
      <c r="O769" s="93">
        <v>43</v>
      </c>
      <c r="P769" s="93">
        <f t="shared" si="81"/>
        <v>2.5502499999999997</v>
      </c>
      <c r="Q769" s="125">
        <f t="shared" si="83"/>
        <v>30.602999999999994</v>
      </c>
      <c r="R769" s="125">
        <f t="shared" si="84"/>
        <v>109.66074999999999</v>
      </c>
      <c r="S769" s="125">
        <f t="shared" si="85"/>
        <v>140.26374999999999</v>
      </c>
      <c r="T769" s="125">
        <f t="shared" si="82"/>
        <v>165.76624999999999</v>
      </c>
    </row>
    <row r="770" spans="1:20" ht="15">
      <c r="A770" s="216" t="s">
        <v>161</v>
      </c>
      <c r="B770" s="55">
        <v>293</v>
      </c>
      <c r="C770" s="55">
        <v>1</v>
      </c>
      <c r="D770" s="49" t="s">
        <v>765</v>
      </c>
      <c r="E770" s="69" t="s">
        <v>766</v>
      </c>
      <c r="F770" s="58" t="s">
        <v>760</v>
      </c>
      <c r="G770" s="59">
        <v>41424</v>
      </c>
      <c r="H770" s="225"/>
      <c r="I770" s="64">
        <v>695.69</v>
      </c>
      <c r="J770" s="225"/>
      <c r="K770" s="208" t="s">
        <v>1876</v>
      </c>
      <c r="L770" s="208"/>
      <c r="M770" s="124">
        <v>0.1</v>
      </c>
      <c r="N770" s="93">
        <v>12</v>
      </c>
      <c r="O770" s="93">
        <v>43</v>
      </c>
      <c r="P770" s="93">
        <f t="shared" si="81"/>
        <v>5.7974166666666669</v>
      </c>
      <c r="Q770" s="125">
        <f t="shared" si="83"/>
        <v>69.569000000000003</v>
      </c>
      <c r="R770" s="125">
        <f t="shared" si="84"/>
        <v>249.28891666666667</v>
      </c>
      <c r="S770" s="125">
        <f t="shared" si="85"/>
        <v>318.85791666666665</v>
      </c>
      <c r="T770" s="125">
        <f t="shared" si="82"/>
        <v>376.8320833333334</v>
      </c>
    </row>
    <row r="771" spans="1:20" ht="15">
      <c r="A771" s="216" t="s">
        <v>161</v>
      </c>
      <c r="B771" s="55">
        <v>294</v>
      </c>
      <c r="C771" s="55">
        <v>1</v>
      </c>
      <c r="D771" s="49" t="s">
        <v>765</v>
      </c>
      <c r="E771" s="69" t="s">
        <v>766</v>
      </c>
      <c r="F771" s="58" t="s">
        <v>760</v>
      </c>
      <c r="G771" s="59">
        <v>41424</v>
      </c>
      <c r="H771" s="225"/>
      <c r="I771" s="64">
        <v>695.69</v>
      </c>
      <c r="J771" s="225"/>
      <c r="K771" s="208" t="s">
        <v>1876</v>
      </c>
      <c r="L771" s="208"/>
      <c r="M771" s="124">
        <v>0.1</v>
      </c>
      <c r="N771" s="93">
        <v>12</v>
      </c>
      <c r="O771" s="93">
        <v>43</v>
      </c>
      <c r="P771" s="93">
        <f t="shared" si="81"/>
        <v>5.7974166666666669</v>
      </c>
      <c r="Q771" s="125">
        <f t="shared" si="83"/>
        <v>69.569000000000003</v>
      </c>
      <c r="R771" s="125">
        <f t="shared" si="84"/>
        <v>249.28891666666667</v>
      </c>
      <c r="S771" s="125">
        <f t="shared" si="85"/>
        <v>318.85791666666665</v>
      </c>
      <c r="T771" s="125">
        <f t="shared" si="82"/>
        <v>376.8320833333334</v>
      </c>
    </row>
    <row r="772" spans="1:20" ht="15">
      <c r="A772" s="216" t="s">
        <v>161</v>
      </c>
      <c r="B772" s="55">
        <v>295</v>
      </c>
      <c r="C772" s="55">
        <v>1</v>
      </c>
      <c r="D772" s="49" t="s">
        <v>765</v>
      </c>
      <c r="E772" s="69" t="s">
        <v>766</v>
      </c>
      <c r="F772" s="58" t="s">
        <v>760</v>
      </c>
      <c r="G772" s="59">
        <v>41424</v>
      </c>
      <c r="H772" s="225"/>
      <c r="I772" s="64">
        <v>695.69</v>
      </c>
      <c r="J772" s="225"/>
      <c r="K772" s="208" t="s">
        <v>1876</v>
      </c>
      <c r="L772" s="208"/>
      <c r="M772" s="124">
        <v>0.1</v>
      </c>
      <c r="N772" s="93">
        <v>12</v>
      </c>
      <c r="O772" s="93">
        <v>43</v>
      </c>
      <c r="P772" s="93">
        <f t="shared" si="81"/>
        <v>5.7974166666666669</v>
      </c>
      <c r="Q772" s="125">
        <f t="shared" si="83"/>
        <v>69.569000000000003</v>
      </c>
      <c r="R772" s="125">
        <f t="shared" si="84"/>
        <v>249.28891666666667</v>
      </c>
      <c r="S772" s="125">
        <f t="shared" si="85"/>
        <v>318.85791666666665</v>
      </c>
      <c r="T772" s="125">
        <f t="shared" si="82"/>
        <v>376.8320833333334</v>
      </c>
    </row>
    <row r="773" spans="1:20" ht="15">
      <c r="A773" s="216" t="s">
        <v>161</v>
      </c>
      <c r="B773" s="55">
        <v>296</v>
      </c>
      <c r="C773" s="55">
        <v>1</v>
      </c>
      <c r="D773" s="49" t="s">
        <v>765</v>
      </c>
      <c r="E773" s="69" t="s">
        <v>767</v>
      </c>
      <c r="F773" s="58" t="s">
        <v>760</v>
      </c>
      <c r="G773" s="59">
        <v>41424</v>
      </c>
      <c r="H773" s="225" t="s">
        <v>757</v>
      </c>
      <c r="I773" s="64">
        <v>927.59</v>
      </c>
      <c r="J773" s="225"/>
      <c r="K773" s="208" t="s">
        <v>1876</v>
      </c>
      <c r="L773" s="208"/>
      <c r="M773" s="124">
        <v>0.1</v>
      </c>
      <c r="N773" s="93">
        <v>12</v>
      </c>
      <c r="O773" s="93">
        <v>43</v>
      </c>
      <c r="P773" s="93">
        <f t="shared" si="81"/>
        <v>7.7299166666666679</v>
      </c>
      <c r="Q773" s="125">
        <f t="shared" si="83"/>
        <v>92.759000000000015</v>
      </c>
      <c r="R773" s="125">
        <f t="shared" si="84"/>
        <v>332.38641666666672</v>
      </c>
      <c r="S773" s="125">
        <f t="shared" si="85"/>
        <v>425.14541666666673</v>
      </c>
      <c r="T773" s="125">
        <f t="shared" si="82"/>
        <v>502.4445833333333</v>
      </c>
    </row>
    <row r="774" spans="1:20" ht="15">
      <c r="A774" s="216" t="s">
        <v>161</v>
      </c>
      <c r="B774" s="55">
        <v>297</v>
      </c>
      <c r="C774" s="55">
        <v>1</v>
      </c>
      <c r="D774" s="49" t="s">
        <v>765</v>
      </c>
      <c r="E774" s="69" t="s">
        <v>767</v>
      </c>
      <c r="F774" s="58" t="s">
        <v>760</v>
      </c>
      <c r="G774" s="59">
        <v>41424</v>
      </c>
      <c r="H774" s="225"/>
      <c r="I774" s="64">
        <v>927.59</v>
      </c>
      <c r="J774" s="225"/>
      <c r="K774" s="208" t="s">
        <v>1876</v>
      </c>
      <c r="L774" s="208"/>
      <c r="M774" s="124">
        <v>0.1</v>
      </c>
      <c r="N774" s="93">
        <v>12</v>
      </c>
      <c r="O774" s="93">
        <v>43</v>
      </c>
      <c r="P774" s="93">
        <f t="shared" si="81"/>
        <v>7.7299166666666679</v>
      </c>
      <c r="Q774" s="125">
        <f t="shared" si="83"/>
        <v>92.759000000000015</v>
      </c>
      <c r="R774" s="125">
        <f t="shared" si="84"/>
        <v>332.38641666666672</v>
      </c>
      <c r="S774" s="125">
        <f t="shared" si="85"/>
        <v>425.14541666666673</v>
      </c>
      <c r="T774" s="125">
        <f t="shared" si="82"/>
        <v>502.4445833333333</v>
      </c>
    </row>
    <row r="775" spans="1:20" ht="15">
      <c r="A775" s="216" t="s">
        <v>161</v>
      </c>
      <c r="B775" s="55">
        <v>298</v>
      </c>
      <c r="C775" s="55">
        <v>1</v>
      </c>
      <c r="D775" s="49" t="s">
        <v>765</v>
      </c>
      <c r="E775" s="69" t="s">
        <v>767</v>
      </c>
      <c r="F775" s="58" t="s">
        <v>760</v>
      </c>
      <c r="G775" s="59">
        <v>41424</v>
      </c>
      <c r="H775" s="225"/>
      <c r="I775" s="64">
        <v>927.59</v>
      </c>
      <c r="J775" s="225"/>
      <c r="K775" s="208" t="s">
        <v>1876</v>
      </c>
      <c r="L775" s="208"/>
      <c r="M775" s="124">
        <v>0.1</v>
      </c>
      <c r="N775" s="93">
        <v>12</v>
      </c>
      <c r="O775" s="93">
        <v>43</v>
      </c>
      <c r="P775" s="93">
        <f t="shared" si="81"/>
        <v>7.7299166666666679</v>
      </c>
      <c r="Q775" s="125">
        <f t="shared" si="83"/>
        <v>92.759000000000015</v>
      </c>
      <c r="R775" s="125">
        <f t="shared" si="84"/>
        <v>332.38641666666672</v>
      </c>
      <c r="S775" s="125">
        <f t="shared" si="85"/>
        <v>425.14541666666673</v>
      </c>
      <c r="T775" s="125">
        <f t="shared" si="82"/>
        <v>502.4445833333333</v>
      </c>
    </row>
    <row r="776" spans="1:20" ht="15">
      <c r="A776" s="216" t="s">
        <v>161</v>
      </c>
      <c r="B776" s="55">
        <v>299</v>
      </c>
      <c r="C776" s="55">
        <v>1</v>
      </c>
      <c r="D776" s="49" t="s">
        <v>765</v>
      </c>
      <c r="E776" s="69" t="s">
        <v>767</v>
      </c>
      <c r="F776" s="58" t="s">
        <v>760</v>
      </c>
      <c r="G776" s="59">
        <v>41424</v>
      </c>
      <c r="H776" s="225"/>
      <c r="I776" s="64">
        <v>927.59</v>
      </c>
      <c r="J776" s="225"/>
      <c r="K776" s="208" t="s">
        <v>1876</v>
      </c>
      <c r="L776" s="208"/>
      <c r="M776" s="124">
        <v>0.1</v>
      </c>
      <c r="N776" s="93">
        <v>12</v>
      </c>
      <c r="O776" s="93">
        <v>43</v>
      </c>
      <c r="P776" s="93">
        <f t="shared" si="81"/>
        <v>7.7299166666666679</v>
      </c>
      <c r="Q776" s="125">
        <f t="shared" si="83"/>
        <v>92.759000000000015</v>
      </c>
      <c r="R776" s="125">
        <f t="shared" si="84"/>
        <v>332.38641666666672</v>
      </c>
      <c r="S776" s="125">
        <f t="shared" si="85"/>
        <v>425.14541666666673</v>
      </c>
      <c r="T776" s="125">
        <f t="shared" si="82"/>
        <v>502.4445833333333</v>
      </c>
    </row>
    <row r="777" spans="1:20" ht="15">
      <c r="A777" s="216" t="s">
        <v>161</v>
      </c>
      <c r="B777" s="55">
        <v>300</v>
      </c>
      <c r="C777" s="55">
        <v>1</v>
      </c>
      <c r="D777" s="49" t="s">
        <v>768</v>
      </c>
      <c r="E777" s="69" t="s">
        <v>769</v>
      </c>
      <c r="F777" s="58" t="s">
        <v>760</v>
      </c>
      <c r="G777" s="59">
        <v>41424</v>
      </c>
      <c r="H777" s="225"/>
      <c r="I777" s="64">
        <v>387.07</v>
      </c>
      <c r="J777" s="225"/>
      <c r="K777" s="208" t="s">
        <v>1874</v>
      </c>
      <c r="L777" s="208"/>
      <c r="M777" s="124">
        <v>0.1</v>
      </c>
      <c r="N777" s="93">
        <v>12</v>
      </c>
      <c r="O777" s="93">
        <v>43</v>
      </c>
      <c r="P777" s="93">
        <f t="shared" si="81"/>
        <v>3.2255833333333332</v>
      </c>
      <c r="Q777" s="125">
        <f t="shared" si="83"/>
        <v>38.707000000000001</v>
      </c>
      <c r="R777" s="125">
        <f t="shared" si="84"/>
        <v>138.70008333333334</v>
      </c>
      <c r="S777" s="125">
        <f t="shared" si="85"/>
        <v>177.40708333333333</v>
      </c>
      <c r="T777" s="125">
        <f t="shared" si="82"/>
        <v>209.66291666666666</v>
      </c>
    </row>
    <row r="778" spans="1:20" ht="15">
      <c r="A778" s="216" t="s">
        <v>161</v>
      </c>
      <c r="B778" s="55">
        <v>301</v>
      </c>
      <c r="C778" s="55">
        <v>1</v>
      </c>
      <c r="D778" s="49" t="s">
        <v>770</v>
      </c>
      <c r="E778" s="69" t="s">
        <v>771</v>
      </c>
      <c r="F778" s="58" t="s">
        <v>760</v>
      </c>
      <c r="G778" s="59">
        <v>41424</v>
      </c>
      <c r="H778" s="58" t="s">
        <v>772</v>
      </c>
      <c r="I778" s="64">
        <v>1699.01</v>
      </c>
      <c r="J778" s="225"/>
      <c r="K778" s="208" t="s">
        <v>1874</v>
      </c>
      <c r="L778" s="208"/>
      <c r="M778" s="124">
        <v>0.1</v>
      </c>
      <c r="N778" s="93">
        <v>12</v>
      </c>
      <c r="O778" s="93">
        <v>43</v>
      </c>
      <c r="P778" s="93">
        <f t="shared" ref="P778:P809" si="88">+I778*M778/12</f>
        <v>14.158416666666668</v>
      </c>
      <c r="Q778" s="125">
        <f t="shared" si="83"/>
        <v>169.90100000000001</v>
      </c>
      <c r="R778" s="125">
        <f t="shared" si="84"/>
        <v>608.81191666666666</v>
      </c>
      <c r="S778" s="125">
        <f t="shared" si="85"/>
        <v>778.71291666666662</v>
      </c>
      <c r="T778" s="125">
        <f t="shared" ref="T778:T809" si="89">+I778-S778</f>
        <v>920.29708333333338</v>
      </c>
    </row>
    <row r="779" spans="1:20" ht="15">
      <c r="A779" s="216" t="s">
        <v>161</v>
      </c>
      <c r="B779" s="55">
        <v>302</v>
      </c>
      <c r="C779" s="55">
        <v>1</v>
      </c>
      <c r="D779" s="49" t="s">
        <v>773</v>
      </c>
      <c r="E779" s="69" t="s">
        <v>774</v>
      </c>
      <c r="F779" s="58" t="s">
        <v>760</v>
      </c>
      <c r="G779" s="59">
        <v>41424</v>
      </c>
      <c r="H779" s="225" t="s">
        <v>775</v>
      </c>
      <c r="I779" s="64">
        <v>197.41</v>
      </c>
      <c r="J779" s="225" t="s">
        <v>776</v>
      </c>
      <c r="K779" s="208" t="s">
        <v>1874</v>
      </c>
      <c r="L779" s="208"/>
      <c r="M779" s="124">
        <v>0.1</v>
      </c>
      <c r="N779" s="93">
        <v>12</v>
      </c>
      <c r="O779" s="93">
        <v>43</v>
      </c>
      <c r="P779" s="93">
        <f t="shared" si="88"/>
        <v>1.6450833333333332</v>
      </c>
      <c r="Q779" s="125">
        <f t="shared" si="83"/>
        <v>19.741</v>
      </c>
      <c r="R779" s="125">
        <f t="shared" si="84"/>
        <v>70.738583333333324</v>
      </c>
      <c r="S779" s="125">
        <f t="shared" si="85"/>
        <v>90.479583333333323</v>
      </c>
      <c r="T779" s="125">
        <f t="shared" si="89"/>
        <v>106.93041666666667</v>
      </c>
    </row>
    <row r="780" spans="1:20" ht="15">
      <c r="A780" s="216" t="s">
        <v>161</v>
      </c>
      <c r="B780" s="55">
        <v>303</v>
      </c>
      <c r="C780" s="55">
        <v>1</v>
      </c>
      <c r="D780" s="49" t="s">
        <v>777</v>
      </c>
      <c r="E780" s="69" t="s">
        <v>778</v>
      </c>
      <c r="F780" s="58" t="s">
        <v>760</v>
      </c>
      <c r="G780" s="59">
        <v>41424</v>
      </c>
      <c r="H780" s="225"/>
      <c r="I780" s="64">
        <v>343.97</v>
      </c>
      <c r="J780" s="225"/>
      <c r="K780" s="208" t="s">
        <v>1874</v>
      </c>
      <c r="L780" s="208"/>
      <c r="M780" s="124">
        <v>0.1</v>
      </c>
      <c r="N780" s="93">
        <v>12</v>
      </c>
      <c r="O780" s="93">
        <v>43</v>
      </c>
      <c r="P780" s="93">
        <f t="shared" si="88"/>
        <v>2.8664166666666673</v>
      </c>
      <c r="Q780" s="125">
        <f t="shared" si="83"/>
        <v>34.397000000000006</v>
      </c>
      <c r="R780" s="125">
        <f t="shared" si="84"/>
        <v>123.25591666666669</v>
      </c>
      <c r="S780" s="125">
        <f t="shared" si="85"/>
        <v>157.6529166666667</v>
      </c>
      <c r="T780" s="125">
        <f t="shared" si="89"/>
        <v>186.31708333333333</v>
      </c>
    </row>
    <row r="781" spans="1:20" ht="15">
      <c r="A781" s="216" t="s">
        <v>161</v>
      </c>
      <c r="B781" s="55">
        <v>304</v>
      </c>
      <c r="C781" s="55">
        <v>1</v>
      </c>
      <c r="D781" s="49" t="s">
        <v>779</v>
      </c>
      <c r="E781" s="69" t="s">
        <v>780</v>
      </c>
      <c r="F781" s="58" t="s">
        <v>760</v>
      </c>
      <c r="G781" s="59">
        <v>41424</v>
      </c>
      <c r="H781" s="225"/>
      <c r="I781" s="64">
        <v>464.66</v>
      </c>
      <c r="J781" s="225"/>
      <c r="K781" s="208" t="s">
        <v>1874</v>
      </c>
      <c r="L781" s="208"/>
      <c r="M781" s="124">
        <v>0.1</v>
      </c>
      <c r="N781" s="93">
        <v>12</v>
      </c>
      <c r="O781" s="93">
        <v>43</v>
      </c>
      <c r="P781" s="93">
        <f t="shared" si="88"/>
        <v>3.8721666666666672</v>
      </c>
      <c r="Q781" s="125">
        <f t="shared" si="83"/>
        <v>46.466000000000008</v>
      </c>
      <c r="R781" s="125">
        <f t="shared" si="84"/>
        <v>166.50316666666669</v>
      </c>
      <c r="S781" s="125">
        <f t="shared" si="85"/>
        <v>212.96916666666669</v>
      </c>
      <c r="T781" s="125">
        <f t="shared" si="89"/>
        <v>251.69083333333333</v>
      </c>
    </row>
    <row r="782" spans="1:20" ht="15">
      <c r="A782" s="216" t="s">
        <v>161</v>
      </c>
      <c r="B782" s="55">
        <v>305</v>
      </c>
      <c r="C782" s="55">
        <v>1</v>
      </c>
      <c r="D782" s="49" t="s">
        <v>781</v>
      </c>
      <c r="E782" s="69" t="s">
        <v>782</v>
      </c>
      <c r="F782" s="58" t="s">
        <v>760</v>
      </c>
      <c r="G782" s="59">
        <v>41445</v>
      </c>
      <c r="H782" s="58">
        <v>358</v>
      </c>
      <c r="I782" s="64">
        <v>549.01</v>
      </c>
      <c r="J782" s="58" t="s">
        <v>783</v>
      </c>
      <c r="K782" s="208" t="s">
        <v>1874</v>
      </c>
      <c r="L782" s="208"/>
      <c r="M782" s="124">
        <v>0.1</v>
      </c>
      <c r="N782" s="93">
        <v>12</v>
      </c>
      <c r="O782" s="93">
        <v>42</v>
      </c>
      <c r="P782" s="93">
        <f t="shared" si="88"/>
        <v>4.5750833333333336</v>
      </c>
      <c r="Q782" s="125">
        <f t="shared" si="83"/>
        <v>54.901000000000003</v>
      </c>
      <c r="R782" s="125">
        <f t="shared" si="84"/>
        <v>192.15350000000001</v>
      </c>
      <c r="S782" s="125">
        <f t="shared" si="85"/>
        <v>247.05450000000002</v>
      </c>
      <c r="T782" s="125">
        <f t="shared" si="89"/>
        <v>301.95549999999997</v>
      </c>
    </row>
    <row r="783" spans="1:20" ht="15">
      <c r="A783" s="216" t="s">
        <v>161</v>
      </c>
      <c r="B783" s="55">
        <v>306</v>
      </c>
      <c r="C783" s="55">
        <v>1</v>
      </c>
      <c r="D783" s="49" t="s">
        <v>784</v>
      </c>
      <c r="E783" s="59">
        <v>2604981</v>
      </c>
      <c r="F783" s="58"/>
      <c r="G783" s="59">
        <v>41403</v>
      </c>
      <c r="H783" s="58" t="s">
        <v>785</v>
      </c>
      <c r="I783" s="64">
        <v>861.21</v>
      </c>
      <c r="J783" s="58" t="s">
        <v>386</v>
      </c>
      <c r="K783" s="208" t="s">
        <v>1874</v>
      </c>
      <c r="L783" s="208"/>
      <c r="M783" s="124">
        <v>0.1</v>
      </c>
      <c r="N783" s="93">
        <v>12</v>
      </c>
      <c r="O783" s="93">
        <f>7+12+12+12</f>
        <v>43</v>
      </c>
      <c r="P783" s="93">
        <f t="shared" si="88"/>
        <v>7.1767500000000011</v>
      </c>
      <c r="Q783" s="125">
        <f t="shared" si="83"/>
        <v>86.121000000000009</v>
      </c>
      <c r="R783" s="125">
        <f t="shared" si="84"/>
        <v>308.60025000000007</v>
      </c>
      <c r="S783" s="125">
        <f t="shared" si="85"/>
        <v>394.72125000000005</v>
      </c>
      <c r="T783" s="125">
        <f t="shared" si="89"/>
        <v>466.48874999999998</v>
      </c>
    </row>
    <row r="784" spans="1:20" ht="15">
      <c r="A784" s="216" t="s">
        <v>161</v>
      </c>
      <c r="B784" s="55" t="s">
        <v>786</v>
      </c>
      <c r="C784" s="55">
        <v>10</v>
      </c>
      <c r="D784" s="49" t="s">
        <v>787</v>
      </c>
      <c r="E784" s="59">
        <v>1366110</v>
      </c>
      <c r="F784" s="58"/>
      <c r="G784" s="59">
        <v>41487</v>
      </c>
      <c r="H784" s="58" t="s">
        <v>788</v>
      </c>
      <c r="I784" s="64">
        <v>2650</v>
      </c>
      <c r="J784" s="58" t="s">
        <v>358</v>
      </c>
      <c r="K784" s="208" t="s">
        <v>1874</v>
      </c>
      <c r="L784" s="208"/>
      <c r="M784" s="124">
        <v>0.1</v>
      </c>
      <c r="N784" s="93">
        <v>12</v>
      </c>
      <c r="O784" s="93">
        <v>40</v>
      </c>
      <c r="P784" s="93">
        <f t="shared" si="88"/>
        <v>22.083333333333332</v>
      </c>
      <c r="Q784" s="125">
        <f t="shared" si="83"/>
        <v>265</v>
      </c>
      <c r="R784" s="125">
        <f t="shared" si="84"/>
        <v>883.33333333333326</v>
      </c>
      <c r="S784" s="125">
        <f t="shared" si="85"/>
        <v>1148.3333333333333</v>
      </c>
      <c r="T784" s="125">
        <f t="shared" si="89"/>
        <v>1501.6666666666667</v>
      </c>
    </row>
    <row r="785" spans="1:20" ht="15">
      <c r="A785" s="216" t="s">
        <v>161</v>
      </c>
      <c r="B785" s="55" t="s">
        <v>789</v>
      </c>
      <c r="C785" s="55">
        <v>19</v>
      </c>
      <c r="D785" s="222" t="s">
        <v>790</v>
      </c>
      <c r="E785" s="58" t="s">
        <v>791</v>
      </c>
      <c r="F785" s="58">
        <v>1013</v>
      </c>
      <c r="G785" s="59">
        <v>41506</v>
      </c>
      <c r="H785" s="58" t="s">
        <v>792</v>
      </c>
      <c r="I785" s="64">
        <v>6264</v>
      </c>
      <c r="J785" s="58" t="s">
        <v>793</v>
      </c>
      <c r="K785" s="208" t="s">
        <v>1874</v>
      </c>
      <c r="L785" s="208"/>
      <c r="M785" s="124">
        <v>0.1</v>
      </c>
      <c r="N785" s="93">
        <v>12</v>
      </c>
      <c r="O785" s="93">
        <v>40</v>
      </c>
      <c r="P785" s="93">
        <f t="shared" si="88"/>
        <v>52.20000000000001</v>
      </c>
      <c r="Q785" s="125">
        <f t="shared" si="83"/>
        <v>626.40000000000009</v>
      </c>
      <c r="R785" s="125">
        <f t="shared" si="84"/>
        <v>2088.0000000000005</v>
      </c>
      <c r="S785" s="125">
        <f t="shared" si="85"/>
        <v>2714.4000000000005</v>
      </c>
      <c r="T785" s="125">
        <f t="shared" si="89"/>
        <v>3549.5999999999995</v>
      </c>
    </row>
    <row r="786" spans="1:20" ht="15">
      <c r="A786" s="216" t="s">
        <v>161</v>
      </c>
      <c r="B786" s="55">
        <v>337</v>
      </c>
      <c r="C786" s="55">
        <v>1</v>
      </c>
      <c r="D786" s="49" t="s">
        <v>794</v>
      </c>
      <c r="E786" s="58"/>
      <c r="F786" s="58"/>
      <c r="G786" s="59">
        <v>41471</v>
      </c>
      <c r="H786" s="58" t="s">
        <v>795</v>
      </c>
      <c r="I786" s="64">
        <v>431.25</v>
      </c>
      <c r="J786" s="58" t="s">
        <v>796</v>
      </c>
      <c r="K786" s="58" t="s">
        <v>1862</v>
      </c>
      <c r="L786" s="58"/>
      <c r="M786" s="124">
        <v>0.1</v>
      </c>
      <c r="N786" s="93">
        <v>12</v>
      </c>
      <c r="O786" s="93">
        <f>5+12+12+12</f>
        <v>41</v>
      </c>
      <c r="P786" s="93">
        <f t="shared" si="88"/>
        <v>3.59375</v>
      </c>
      <c r="Q786" s="125">
        <f t="shared" si="83"/>
        <v>43.125</v>
      </c>
      <c r="R786" s="125">
        <f t="shared" si="84"/>
        <v>147.34375</v>
      </c>
      <c r="S786" s="125">
        <f t="shared" si="85"/>
        <v>190.46875</v>
      </c>
      <c r="T786" s="125">
        <f t="shared" si="89"/>
        <v>240.78125</v>
      </c>
    </row>
    <row r="787" spans="1:20" ht="15">
      <c r="A787" s="216" t="s">
        <v>161</v>
      </c>
      <c r="B787" s="55">
        <v>339</v>
      </c>
      <c r="C787" s="55">
        <v>1</v>
      </c>
      <c r="D787" s="49" t="s">
        <v>797</v>
      </c>
      <c r="E787" s="58"/>
      <c r="F787" s="225">
        <v>1154</v>
      </c>
      <c r="G787" s="59">
        <v>41575</v>
      </c>
      <c r="H787" s="42"/>
      <c r="I787" s="64">
        <v>790</v>
      </c>
      <c r="J787" s="225" t="s">
        <v>798</v>
      </c>
      <c r="K787" s="58" t="s">
        <v>1862</v>
      </c>
      <c r="L787" s="58"/>
      <c r="M787" s="124">
        <v>0.1</v>
      </c>
      <c r="N787" s="93">
        <v>12</v>
      </c>
      <c r="O787" s="93">
        <f t="shared" ref="O787:O795" si="90">2+12+12+12</f>
        <v>38</v>
      </c>
      <c r="P787" s="93">
        <f t="shared" si="88"/>
        <v>6.583333333333333</v>
      </c>
      <c r="Q787" s="125">
        <f t="shared" si="83"/>
        <v>79</v>
      </c>
      <c r="R787" s="125">
        <f t="shared" si="84"/>
        <v>250.16666666666666</v>
      </c>
      <c r="S787" s="125">
        <f t="shared" si="85"/>
        <v>329.16666666666663</v>
      </c>
      <c r="T787" s="125">
        <f t="shared" si="89"/>
        <v>460.83333333333337</v>
      </c>
    </row>
    <row r="788" spans="1:20" ht="15">
      <c r="A788" s="216" t="s">
        <v>161</v>
      </c>
      <c r="B788" s="55">
        <v>340</v>
      </c>
      <c r="C788" s="55">
        <v>1</v>
      </c>
      <c r="D788" s="49" t="s">
        <v>797</v>
      </c>
      <c r="E788" s="58"/>
      <c r="F788" s="225"/>
      <c r="G788" s="59">
        <v>41575</v>
      </c>
      <c r="H788" s="42"/>
      <c r="I788" s="64">
        <v>790</v>
      </c>
      <c r="J788" s="225"/>
      <c r="K788" s="58" t="s">
        <v>1862</v>
      </c>
      <c r="L788" s="58"/>
      <c r="M788" s="124">
        <v>0.1</v>
      </c>
      <c r="N788" s="93">
        <v>12</v>
      </c>
      <c r="O788" s="93">
        <f t="shared" si="90"/>
        <v>38</v>
      </c>
      <c r="P788" s="93">
        <f t="shared" si="88"/>
        <v>6.583333333333333</v>
      </c>
      <c r="Q788" s="125">
        <f t="shared" si="83"/>
        <v>79</v>
      </c>
      <c r="R788" s="125">
        <f t="shared" si="84"/>
        <v>250.16666666666666</v>
      </c>
      <c r="S788" s="125">
        <f t="shared" si="85"/>
        <v>329.16666666666663</v>
      </c>
      <c r="T788" s="125">
        <f t="shared" si="89"/>
        <v>460.83333333333337</v>
      </c>
    </row>
    <row r="789" spans="1:20" ht="15">
      <c r="A789" s="216" t="s">
        <v>161</v>
      </c>
      <c r="B789" s="55">
        <v>341</v>
      </c>
      <c r="C789" s="55">
        <v>1</v>
      </c>
      <c r="D789" s="49" t="s">
        <v>797</v>
      </c>
      <c r="E789" s="58"/>
      <c r="F789" s="225"/>
      <c r="G789" s="59">
        <v>41575</v>
      </c>
      <c r="H789" s="42"/>
      <c r="I789" s="64">
        <v>790</v>
      </c>
      <c r="J789" s="225"/>
      <c r="K789" s="58" t="s">
        <v>1862</v>
      </c>
      <c r="L789" s="58"/>
      <c r="M789" s="124">
        <v>0.1</v>
      </c>
      <c r="N789" s="93">
        <v>12</v>
      </c>
      <c r="O789" s="93">
        <f t="shared" si="90"/>
        <v>38</v>
      </c>
      <c r="P789" s="93">
        <f t="shared" si="88"/>
        <v>6.583333333333333</v>
      </c>
      <c r="Q789" s="125">
        <f t="shared" si="83"/>
        <v>79</v>
      </c>
      <c r="R789" s="125">
        <f t="shared" si="84"/>
        <v>250.16666666666666</v>
      </c>
      <c r="S789" s="125">
        <f t="shared" si="85"/>
        <v>329.16666666666663</v>
      </c>
      <c r="T789" s="125">
        <f t="shared" si="89"/>
        <v>460.83333333333337</v>
      </c>
    </row>
    <row r="790" spans="1:20" ht="15">
      <c r="A790" s="216" t="s">
        <v>161</v>
      </c>
      <c r="B790" s="55">
        <v>342</v>
      </c>
      <c r="C790" s="55">
        <v>1</v>
      </c>
      <c r="D790" s="49" t="s">
        <v>797</v>
      </c>
      <c r="E790" s="58"/>
      <c r="F790" s="225"/>
      <c r="G790" s="59">
        <v>41575</v>
      </c>
      <c r="H790" s="42"/>
      <c r="I790" s="64">
        <v>790</v>
      </c>
      <c r="J790" s="225"/>
      <c r="K790" s="58" t="s">
        <v>1862</v>
      </c>
      <c r="L790" s="58"/>
      <c r="M790" s="124">
        <v>0.1</v>
      </c>
      <c r="N790" s="93">
        <v>12</v>
      </c>
      <c r="O790" s="93">
        <f t="shared" si="90"/>
        <v>38</v>
      </c>
      <c r="P790" s="93">
        <f t="shared" si="88"/>
        <v>6.583333333333333</v>
      </c>
      <c r="Q790" s="125">
        <f t="shared" si="83"/>
        <v>79</v>
      </c>
      <c r="R790" s="125">
        <f t="shared" si="84"/>
        <v>250.16666666666666</v>
      </c>
      <c r="S790" s="125">
        <f t="shared" si="85"/>
        <v>329.16666666666663</v>
      </c>
      <c r="T790" s="125">
        <f t="shared" si="89"/>
        <v>460.83333333333337</v>
      </c>
    </row>
    <row r="791" spans="1:20" ht="15">
      <c r="A791" s="216" t="s">
        <v>161</v>
      </c>
      <c r="B791" s="55">
        <v>343</v>
      </c>
      <c r="C791" s="55">
        <v>1</v>
      </c>
      <c r="D791" s="49" t="s">
        <v>797</v>
      </c>
      <c r="E791" s="58"/>
      <c r="F791" s="225"/>
      <c r="G791" s="59">
        <v>41575</v>
      </c>
      <c r="H791" s="42"/>
      <c r="I791" s="64">
        <v>790</v>
      </c>
      <c r="J791" s="225"/>
      <c r="K791" s="58" t="s">
        <v>1862</v>
      </c>
      <c r="L791" s="58"/>
      <c r="M791" s="124">
        <v>0.1</v>
      </c>
      <c r="N791" s="93">
        <v>12</v>
      </c>
      <c r="O791" s="93">
        <f t="shared" si="90"/>
        <v>38</v>
      </c>
      <c r="P791" s="93">
        <f t="shared" si="88"/>
        <v>6.583333333333333</v>
      </c>
      <c r="Q791" s="125">
        <f t="shared" si="83"/>
        <v>79</v>
      </c>
      <c r="R791" s="125">
        <f t="shared" si="84"/>
        <v>250.16666666666666</v>
      </c>
      <c r="S791" s="125">
        <f t="shared" si="85"/>
        <v>329.16666666666663</v>
      </c>
      <c r="T791" s="125">
        <f t="shared" si="89"/>
        <v>460.83333333333337</v>
      </c>
    </row>
    <row r="792" spans="1:20" ht="15">
      <c r="A792" s="216" t="s">
        <v>161</v>
      </c>
      <c r="B792" s="55">
        <v>344</v>
      </c>
      <c r="C792" s="55">
        <v>1</v>
      </c>
      <c r="D792" s="49" t="s">
        <v>797</v>
      </c>
      <c r="E792" s="58"/>
      <c r="F792" s="225"/>
      <c r="G792" s="59">
        <v>41575</v>
      </c>
      <c r="H792" s="42"/>
      <c r="I792" s="64">
        <v>790</v>
      </c>
      <c r="J792" s="225"/>
      <c r="K792" s="58" t="s">
        <v>1862</v>
      </c>
      <c r="L792" s="58"/>
      <c r="M792" s="124">
        <v>0.1</v>
      </c>
      <c r="N792" s="93">
        <v>12</v>
      </c>
      <c r="O792" s="93">
        <f t="shared" si="90"/>
        <v>38</v>
      </c>
      <c r="P792" s="93">
        <f t="shared" si="88"/>
        <v>6.583333333333333</v>
      </c>
      <c r="Q792" s="125">
        <f t="shared" si="83"/>
        <v>79</v>
      </c>
      <c r="R792" s="125">
        <f t="shared" si="84"/>
        <v>250.16666666666666</v>
      </c>
      <c r="S792" s="125">
        <f t="shared" si="85"/>
        <v>329.16666666666663</v>
      </c>
      <c r="T792" s="125">
        <f t="shared" si="89"/>
        <v>460.83333333333337</v>
      </c>
    </row>
    <row r="793" spans="1:20" ht="15">
      <c r="A793" s="216" t="s">
        <v>161</v>
      </c>
      <c r="B793" s="55">
        <v>345</v>
      </c>
      <c r="C793" s="55">
        <v>1</v>
      </c>
      <c r="D793" s="49" t="s">
        <v>797</v>
      </c>
      <c r="E793" s="58"/>
      <c r="F793" s="225"/>
      <c r="G793" s="59">
        <v>41575</v>
      </c>
      <c r="H793" s="42"/>
      <c r="I793" s="64">
        <v>790</v>
      </c>
      <c r="J793" s="225"/>
      <c r="K793" s="58" t="s">
        <v>1862</v>
      </c>
      <c r="L793" s="58"/>
      <c r="M793" s="124">
        <v>0.1</v>
      </c>
      <c r="N793" s="93">
        <v>12</v>
      </c>
      <c r="O793" s="93">
        <f t="shared" si="90"/>
        <v>38</v>
      </c>
      <c r="P793" s="93">
        <f t="shared" si="88"/>
        <v>6.583333333333333</v>
      </c>
      <c r="Q793" s="125">
        <f t="shared" si="83"/>
        <v>79</v>
      </c>
      <c r="R793" s="125">
        <f t="shared" si="84"/>
        <v>250.16666666666666</v>
      </c>
      <c r="S793" s="125">
        <f t="shared" si="85"/>
        <v>329.16666666666663</v>
      </c>
      <c r="T793" s="125">
        <f t="shared" si="89"/>
        <v>460.83333333333337</v>
      </c>
    </row>
    <row r="794" spans="1:20" ht="15">
      <c r="A794" s="216" t="s">
        <v>161</v>
      </c>
      <c r="B794" s="55">
        <v>346</v>
      </c>
      <c r="C794" s="55">
        <v>1</v>
      </c>
      <c r="D794" s="49" t="s">
        <v>797</v>
      </c>
      <c r="E794" s="58"/>
      <c r="F794" s="225"/>
      <c r="G794" s="59">
        <v>41575</v>
      </c>
      <c r="H794" s="42"/>
      <c r="I794" s="64">
        <v>790</v>
      </c>
      <c r="J794" s="225"/>
      <c r="K794" s="58" t="s">
        <v>1862</v>
      </c>
      <c r="L794" s="58"/>
      <c r="M794" s="124">
        <v>0.1</v>
      </c>
      <c r="N794" s="93">
        <v>12</v>
      </c>
      <c r="O794" s="93">
        <f t="shared" si="90"/>
        <v>38</v>
      </c>
      <c r="P794" s="93">
        <f t="shared" si="88"/>
        <v>6.583333333333333</v>
      </c>
      <c r="Q794" s="125">
        <f t="shared" si="83"/>
        <v>79</v>
      </c>
      <c r="R794" s="125">
        <f t="shared" si="84"/>
        <v>250.16666666666666</v>
      </c>
      <c r="S794" s="125">
        <f t="shared" si="85"/>
        <v>329.16666666666663</v>
      </c>
      <c r="T794" s="125">
        <f t="shared" si="89"/>
        <v>460.83333333333337</v>
      </c>
    </row>
    <row r="795" spans="1:20" ht="15">
      <c r="A795" s="216" t="s">
        <v>161</v>
      </c>
      <c r="B795" s="55">
        <v>347</v>
      </c>
      <c r="C795" s="55">
        <v>1</v>
      </c>
      <c r="D795" s="49" t="s">
        <v>797</v>
      </c>
      <c r="E795" s="58"/>
      <c r="F795" s="225"/>
      <c r="G795" s="59">
        <v>41575</v>
      </c>
      <c r="H795" s="42"/>
      <c r="I795" s="64">
        <v>790</v>
      </c>
      <c r="J795" s="225"/>
      <c r="K795" s="58" t="s">
        <v>1862</v>
      </c>
      <c r="L795" s="58"/>
      <c r="M795" s="124">
        <v>0.1</v>
      </c>
      <c r="N795" s="93">
        <v>12</v>
      </c>
      <c r="O795" s="93">
        <f t="shared" si="90"/>
        <v>38</v>
      </c>
      <c r="P795" s="93">
        <f t="shared" si="88"/>
        <v>6.583333333333333</v>
      </c>
      <c r="Q795" s="125">
        <f t="shared" si="83"/>
        <v>79</v>
      </c>
      <c r="R795" s="125">
        <f t="shared" si="84"/>
        <v>250.16666666666666</v>
      </c>
      <c r="S795" s="125">
        <f t="shared" si="85"/>
        <v>329.16666666666663</v>
      </c>
      <c r="T795" s="125">
        <f t="shared" si="89"/>
        <v>460.83333333333337</v>
      </c>
    </row>
    <row r="796" spans="1:20" ht="15">
      <c r="A796" s="216" t="s">
        <v>161</v>
      </c>
      <c r="B796" s="55">
        <v>351</v>
      </c>
      <c r="C796" s="67">
        <v>1</v>
      </c>
      <c r="D796" s="68" t="s">
        <v>799</v>
      </c>
      <c r="E796" s="59">
        <v>2608087</v>
      </c>
      <c r="F796" s="58"/>
      <c r="G796" s="59">
        <v>41575</v>
      </c>
      <c r="H796" s="58"/>
      <c r="I796" s="64">
        <v>612.78</v>
      </c>
      <c r="J796" s="58"/>
      <c r="K796" s="58" t="s">
        <v>1876</v>
      </c>
      <c r="L796" s="58"/>
      <c r="M796" s="124">
        <v>0.1</v>
      </c>
      <c r="N796" s="93">
        <v>12</v>
      </c>
      <c r="O796" s="93">
        <f>2+12+12+12</f>
        <v>38</v>
      </c>
      <c r="P796" s="93">
        <f t="shared" si="88"/>
        <v>5.1064999999999996</v>
      </c>
      <c r="Q796" s="125">
        <f t="shared" si="83"/>
        <v>61.277999999999992</v>
      </c>
      <c r="R796" s="125">
        <f t="shared" si="84"/>
        <v>194.047</v>
      </c>
      <c r="S796" s="125">
        <f t="shared" si="85"/>
        <v>255.32499999999999</v>
      </c>
      <c r="T796" s="125">
        <f t="shared" si="89"/>
        <v>357.45499999999998</v>
      </c>
    </row>
    <row r="797" spans="1:20" ht="15">
      <c r="A797" s="216" t="s">
        <v>161</v>
      </c>
      <c r="B797" s="55">
        <v>353</v>
      </c>
      <c r="C797" s="67">
        <v>1</v>
      </c>
      <c r="D797" s="68" t="s">
        <v>800</v>
      </c>
      <c r="E797" s="58"/>
      <c r="F797" s="58"/>
      <c r="G797" s="59">
        <v>41926</v>
      </c>
      <c r="H797" s="42"/>
      <c r="I797" s="64">
        <v>1352.11</v>
      </c>
      <c r="J797" s="224" t="s">
        <v>801</v>
      </c>
      <c r="K797" s="58" t="s">
        <v>1862</v>
      </c>
      <c r="L797" s="58"/>
      <c r="M797" s="124">
        <v>0.1</v>
      </c>
      <c r="N797" s="93">
        <v>12</v>
      </c>
      <c r="O797" s="93">
        <f t="shared" ref="O797:O798" si="91">2+12+12</f>
        <v>26</v>
      </c>
      <c r="P797" s="93">
        <f t="shared" si="88"/>
        <v>11.267583333333333</v>
      </c>
      <c r="Q797" s="125">
        <f t="shared" si="83"/>
        <v>135.21099999999998</v>
      </c>
      <c r="R797" s="125">
        <f t="shared" si="84"/>
        <v>292.95716666666664</v>
      </c>
      <c r="S797" s="125">
        <f t="shared" si="85"/>
        <v>428.16816666666659</v>
      </c>
      <c r="T797" s="125">
        <f t="shared" si="89"/>
        <v>923.94183333333331</v>
      </c>
    </row>
    <row r="798" spans="1:20" ht="15">
      <c r="A798" s="216" t="s">
        <v>161</v>
      </c>
      <c r="B798" s="55">
        <v>354</v>
      </c>
      <c r="C798" s="67">
        <v>1</v>
      </c>
      <c r="D798" s="68" t="s">
        <v>802</v>
      </c>
      <c r="E798" s="58"/>
      <c r="F798" s="58"/>
      <c r="G798" s="59">
        <v>41926</v>
      </c>
      <c r="H798" s="42"/>
      <c r="I798" s="64">
        <v>1352.11</v>
      </c>
      <c r="J798" s="224"/>
      <c r="K798" s="58" t="s">
        <v>1862</v>
      </c>
      <c r="L798" s="58"/>
      <c r="M798" s="124">
        <v>0.1</v>
      </c>
      <c r="N798" s="93">
        <v>12</v>
      </c>
      <c r="O798" s="93">
        <f t="shared" si="91"/>
        <v>26</v>
      </c>
      <c r="P798" s="93">
        <f t="shared" si="88"/>
        <v>11.267583333333333</v>
      </c>
      <c r="Q798" s="125">
        <f t="shared" si="83"/>
        <v>135.21099999999998</v>
      </c>
      <c r="R798" s="125">
        <f t="shared" si="84"/>
        <v>292.95716666666664</v>
      </c>
      <c r="S798" s="125">
        <f t="shared" si="85"/>
        <v>428.16816666666659</v>
      </c>
      <c r="T798" s="125">
        <f t="shared" si="89"/>
        <v>923.94183333333331</v>
      </c>
    </row>
    <row r="799" spans="1:20" ht="15">
      <c r="A799" s="216" t="s">
        <v>161</v>
      </c>
      <c r="B799" s="55">
        <v>355</v>
      </c>
      <c r="C799" s="67">
        <v>1</v>
      </c>
      <c r="D799" s="68" t="s">
        <v>802</v>
      </c>
      <c r="E799" s="58"/>
      <c r="F799" s="58"/>
      <c r="G799" s="59">
        <v>41926</v>
      </c>
      <c r="H799" s="42"/>
      <c r="I799" s="64">
        <v>1352.11</v>
      </c>
      <c r="J799" s="224"/>
      <c r="K799" s="58" t="s">
        <v>1862</v>
      </c>
      <c r="L799" s="58"/>
      <c r="M799" s="124">
        <v>0.1</v>
      </c>
      <c r="N799" s="93">
        <v>12</v>
      </c>
      <c r="O799" s="93">
        <f>2+12+12</f>
        <v>26</v>
      </c>
      <c r="P799" s="93">
        <f t="shared" si="88"/>
        <v>11.267583333333333</v>
      </c>
      <c r="Q799" s="125">
        <f t="shared" si="83"/>
        <v>135.21099999999998</v>
      </c>
      <c r="R799" s="125">
        <f t="shared" si="84"/>
        <v>292.95716666666664</v>
      </c>
      <c r="S799" s="125">
        <f t="shared" si="85"/>
        <v>428.16816666666659</v>
      </c>
      <c r="T799" s="125">
        <f t="shared" si="89"/>
        <v>923.94183333333331</v>
      </c>
    </row>
    <row r="800" spans="1:20" ht="15">
      <c r="A800" s="216" t="s">
        <v>161</v>
      </c>
      <c r="B800" s="55">
        <v>358</v>
      </c>
      <c r="C800" s="67">
        <v>1</v>
      </c>
      <c r="D800" s="42" t="s">
        <v>803</v>
      </c>
      <c r="E800" s="58"/>
      <c r="F800" s="58"/>
      <c r="G800" s="59">
        <v>42241</v>
      </c>
      <c r="H800" s="58" t="s">
        <v>804</v>
      </c>
      <c r="I800" s="64">
        <v>742.4</v>
      </c>
      <c r="J800" s="58" t="s">
        <v>358</v>
      </c>
      <c r="K800" s="58" t="s">
        <v>1862</v>
      </c>
      <c r="L800" s="58"/>
      <c r="M800" s="124">
        <v>0.1</v>
      </c>
      <c r="N800" s="93">
        <v>12</v>
      </c>
      <c r="O800" s="93">
        <f t="shared" ref="O800:O801" si="92">4+12</f>
        <v>16</v>
      </c>
      <c r="P800" s="93">
        <f t="shared" si="88"/>
        <v>6.1866666666666665</v>
      </c>
      <c r="Q800" s="125">
        <f t="shared" si="83"/>
        <v>74.239999999999995</v>
      </c>
      <c r="R800" s="125">
        <f t="shared" si="84"/>
        <v>98.986666666666665</v>
      </c>
      <c r="S800" s="125">
        <f t="shared" si="85"/>
        <v>173.22666666666666</v>
      </c>
      <c r="T800" s="125">
        <f t="shared" si="89"/>
        <v>569.17333333333329</v>
      </c>
    </row>
    <row r="801" spans="1:20" ht="15">
      <c r="A801" s="216" t="s">
        <v>161</v>
      </c>
      <c r="B801" s="55">
        <v>359</v>
      </c>
      <c r="C801" s="67">
        <v>1</v>
      </c>
      <c r="D801" s="42" t="s">
        <v>803</v>
      </c>
      <c r="E801" s="58"/>
      <c r="F801" s="58"/>
      <c r="G801" s="59">
        <v>42241</v>
      </c>
      <c r="H801" s="58" t="s">
        <v>804</v>
      </c>
      <c r="I801" s="64">
        <v>742.4</v>
      </c>
      <c r="J801" s="58" t="s">
        <v>358</v>
      </c>
      <c r="K801" s="58" t="s">
        <v>1862</v>
      </c>
      <c r="L801" s="58"/>
      <c r="M801" s="124">
        <v>0.1</v>
      </c>
      <c r="N801" s="93">
        <v>12</v>
      </c>
      <c r="O801" s="93">
        <f t="shared" si="92"/>
        <v>16</v>
      </c>
      <c r="P801" s="93">
        <f t="shared" si="88"/>
        <v>6.1866666666666665</v>
      </c>
      <c r="Q801" s="125">
        <f t="shared" si="83"/>
        <v>74.239999999999995</v>
      </c>
      <c r="R801" s="125">
        <f t="shared" si="84"/>
        <v>98.986666666666665</v>
      </c>
      <c r="S801" s="125">
        <f t="shared" si="85"/>
        <v>173.22666666666666</v>
      </c>
      <c r="T801" s="125">
        <f t="shared" si="89"/>
        <v>569.17333333333329</v>
      </c>
    </row>
    <row r="802" spans="1:20" ht="15">
      <c r="A802" s="216" t="s">
        <v>161</v>
      </c>
      <c r="B802" s="55">
        <v>360</v>
      </c>
      <c r="C802" s="67">
        <v>1</v>
      </c>
      <c r="D802" s="42" t="s">
        <v>803</v>
      </c>
      <c r="E802" s="58"/>
      <c r="F802" s="58"/>
      <c r="G802" s="59">
        <v>42241</v>
      </c>
      <c r="H802" s="58" t="s">
        <v>804</v>
      </c>
      <c r="I802" s="64">
        <v>742.4</v>
      </c>
      <c r="J802" s="58" t="s">
        <v>358</v>
      </c>
      <c r="K802" s="58" t="s">
        <v>1862</v>
      </c>
      <c r="L802" s="58"/>
      <c r="M802" s="124">
        <v>0.1</v>
      </c>
      <c r="N802" s="93">
        <v>12</v>
      </c>
      <c r="O802" s="93">
        <f>4+12</f>
        <v>16</v>
      </c>
      <c r="P802" s="93">
        <f t="shared" si="88"/>
        <v>6.1866666666666665</v>
      </c>
      <c r="Q802" s="125">
        <f t="shared" si="83"/>
        <v>74.239999999999995</v>
      </c>
      <c r="R802" s="125">
        <f t="shared" si="84"/>
        <v>98.986666666666665</v>
      </c>
      <c r="S802" s="125">
        <f t="shared" si="85"/>
        <v>173.22666666666666</v>
      </c>
      <c r="T802" s="125">
        <f t="shared" si="89"/>
        <v>569.17333333333329</v>
      </c>
    </row>
    <row r="803" spans="1:20" ht="15">
      <c r="A803" s="216" t="s">
        <v>161</v>
      </c>
      <c r="B803" s="55">
        <v>361</v>
      </c>
      <c r="C803" s="67">
        <v>1</v>
      </c>
      <c r="D803" s="68" t="s">
        <v>805</v>
      </c>
      <c r="E803" s="58">
        <v>11067030</v>
      </c>
      <c r="F803" s="58">
        <v>564</v>
      </c>
      <c r="G803" s="59">
        <v>42268</v>
      </c>
      <c r="H803" s="58">
        <v>260</v>
      </c>
      <c r="I803" s="64">
        <v>1140.28</v>
      </c>
      <c r="J803" s="58" t="s">
        <v>806</v>
      </c>
      <c r="K803" s="58" t="s">
        <v>1876</v>
      </c>
      <c r="L803" s="58"/>
      <c r="M803" s="124">
        <v>0.1</v>
      </c>
      <c r="N803" s="93">
        <v>12</v>
      </c>
      <c r="O803" s="93">
        <f t="shared" ref="O803:O807" si="93">3+12</f>
        <v>15</v>
      </c>
      <c r="P803" s="93">
        <f t="shared" si="88"/>
        <v>9.5023333333333344</v>
      </c>
      <c r="Q803" s="125">
        <f t="shared" si="83"/>
        <v>114.02800000000002</v>
      </c>
      <c r="R803" s="125">
        <f t="shared" si="84"/>
        <v>142.53500000000003</v>
      </c>
      <c r="S803" s="125">
        <f t="shared" si="85"/>
        <v>256.56300000000005</v>
      </c>
      <c r="T803" s="125">
        <f t="shared" si="89"/>
        <v>883.71699999999987</v>
      </c>
    </row>
    <row r="804" spans="1:20" ht="15">
      <c r="A804" s="216" t="s">
        <v>161</v>
      </c>
      <c r="B804" s="55">
        <v>362</v>
      </c>
      <c r="C804" s="67">
        <v>1</v>
      </c>
      <c r="D804" s="68" t="s">
        <v>805</v>
      </c>
      <c r="E804" s="58">
        <v>11067030</v>
      </c>
      <c r="F804" s="58">
        <v>564</v>
      </c>
      <c r="G804" s="59">
        <v>42268</v>
      </c>
      <c r="H804" s="58">
        <v>260</v>
      </c>
      <c r="I804" s="64">
        <v>1140.28</v>
      </c>
      <c r="J804" s="58" t="s">
        <v>806</v>
      </c>
      <c r="K804" s="58" t="s">
        <v>1876</v>
      </c>
      <c r="L804" s="58"/>
      <c r="M804" s="124">
        <v>0.1</v>
      </c>
      <c r="N804" s="93">
        <v>12</v>
      </c>
      <c r="O804" s="93">
        <f t="shared" si="93"/>
        <v>15</v>
      </c>
      <c r="P804" s="93">
        <f t="shared" si="88"/>
        <v>9.5023333333333344</v>
      </c>
      <c r="Q804" s="125">
        <f t="shared" si="83"/>
        <v>114.02800000000002</v>
      </c>
      <c r="R804" s="125">
        <f t="shared" si="84"/>
        <v>142.53500000000003</v>
      </c>
      <c r="S804" s="125">
        <f t="shared" si="85"/>
        <v>256.56300000000005</v>
      </c>
      <c r="T804" s="125">
        <f t="shared" si="89"/>
        <v>883.71699999999987</v>
      </c>
    </row>
    <row r="805" spans="1:20" ht="15">
      <c r="A805" s="216" t="s">
        <v>161</v>
      </c>
      <c r="B805" s="55">
        <v>363</v>
      </c>
      <c r="C805" s="67">
        <v>1</v>
      </c>
      <c r="D805" s="68" t="s">
        <v>805</v>
      </c>
      <c r="E805" s="58">
        <v>11067030</v>
      </c>
      <c r="F805" s="58">
        <v>564</v>
      </c>
      <c r="G805" s="59">
        <v>42268</v>
      </c>
      <c r="H805" s="58">
        <v>260</v>
      </c>
      <c r="I805" s="64">
        <v>1140.28</v>
      </c>
      <c r="J805" s="58" t="s">
        <v>806</v>
      </c>
      <c r="K805" s="58" t="s">
        <v>1876</v>
      </c>
      <c r="L805" s="58"/>
      <c r="M805" s="124">
        <v>0.1</v>
      </c>
      <c r="N805" s="93">
        <v>12</v>
      </c>
      <c r="O805" s="93">
        <f t="shared" si="93"/>
        <v>15</v>
      </c>
      <c r="P805" s="93">
        <f t="shared" si="88"/>
        <v>9.5023333333333344</v>
      </c>
      <c r="Q805" s="125">
        <f t="shared" si="83"/>
        <v>114.02800000000002</v>
      </c>
      <c r="R805" s="125">
        <f t="shared" si="84"/>
        <v>142.53500000000003</v>
      </c>
      <c r="S805" s="125">
        <f t="shared" si="85"/>
        <v>256.56300000000005</v>
      </c>
      <c r="T805" s="125">
        <f t="shared" si="89"/>
        <v>883.71699999999987</v>
      </c>
    </row>
    <row r="806" spans="1:20" ht="15">
      <c r="A806" s="216" t="s">
        <v>161</v>
      </c>
      <c r="B806" s="55">
        <v>364</v>
      </c>
      <c r="C806" s="67">
        <v>1</v>
      </c>
      <c r="D806" s="68" t="s">
        <v>805</v>
      </c>
      <c r="E806" s="58">
        <v>11067030</v>
      </c>
      <c r="F806" s="58">
        <v>564</v>
      </c>
      <c r="G806" s="59">
        <v>42268</v>
      </c>
      <c r="H806" s="58">
        <v>260</v>
      </c>
      <c r="I806" s="64">
        <v>1140.28</v>
      </c>
      <c r="J806" s="58" t="s">
        <v>806</v>
      </c>
      <c r="K806" s="58" t="s">
        <v>1876</v>
      </c>
      <c r="L806" s="58"/>
      <c r="M806" s="124">
        <v>0.1</v>
      </c>
      <c r="N806" s="93">
        <v>12</v>
      </c>
      <c r="O806" s="93">
        <f t="shared" si="93"/>
        <v>15</v>
      </c>
      <c r="P806" s="93">
        <f t="shared" si="88"/>
        <v>9.5023333333333344</v>
      </c>
      <c r="Q806" s="125">
        <f t="shared" si="83"/>
        <v>114.02800000000002</v>
      </c>
      <c r="R806" s="125">
        <f t="shared" si="84"/>
        <v>142.53500000000003</v>
      </c>
      <c r="S806" s="125">
        <f t="shared" si="85"/>
        <v>256.56300000000005</v>
      </c>
      <c r="T806" s="125">
        <f t="shared" si="89"/>
        <v>883.71699999999987</v>
      </c>
    </row>
    <row r="807" spans="1:20" ht="15">
      <c r="A807" s="216" t="s">
        <v>161</v>
      </c>
      <c r="B807" s="55">
        <v>365</v>
      </c>
      <c r="C807" s="67">
        <v>1</v>
      </c>
      <c r="D807" s="68" t="s">
        <v>805</v>
      </c>
      <c r="E807" s="58">
        <v>11067030</v>
      </c>
      <c r="F807" s="58">
        <v>564</v>
      </c>
      <c r="G807" s="59">
        <v>42268</v>
      </c>
      <c r="H807" s="58">
        <v>260</v>
      </c>
      <c r="I807" s="64">
        <v>1140.28</v>
      </c>
      <c r="J807" s="58" t="s">
        <v>806</v>
      </c>
      <c r="K807" s="58" t="s">
        <v>1876</v>
      </c>
      <c r="L807" s="58"/>
      <c r="M807" s="124">
        <v>0.1</v>
      </c>
      <c r="N807" s="93">
        <v>12</v>
      </c>
      <c r="O807" s="93">
        <f t="shared" si="93"/>
        <v>15</v>
      </c>
      <c r="P807" s="93">
        <f t="shared" si="88"/>
        <v>9.5023333333333344</v>
      </c>
      <c r="Q807" s="125">
        <f t="shared" si="83"/>
        <v>114.02800000000002</v>
      </c>
      <c r="R807" s="125">
        <f t="shared" si="84"/>
        <v>142.53500000000003</v>
      </c>
      <c r="S807" s="125">
        <f t="shared" si="85"/>
        <v>256.56300000000005</v>
      </c>
      <c r="T807" s="125">
        <f t="shared" si="89"/>
        <v>883.71699999999987</v>
      </c>
    </row>
    <row r="808" spans="1:20" ht="15">
      <c r="A808" s="216" t="s">
        <v>161</v>
      </c>
      <c r="B808" s="55">
        <v>366</v>
      </c>
      <c r="C808" s="67">
        <v>1</v>
      </c>
      <c r="D808" s="68" t="s">
        <v>805</v>
      </c>
      <c r="E808" s="58">
        <v>11067030</v>
      </c>
      <c r="F808" s="58">
        <v>564</v>
      </c>
      <c r="G808" s="59">
        <v>42268</v>
      </c>
      <c r="H808" s="58">
        <v>260</v>
      </c>
      <c r="I808" s="64">
        <v>1140.28</v>
      </c>
      <c r="J808" s="58" t="s">
        <v>806</v>
      </c>
      <c r="K808" s="58" t="s">
        <v>1876</v>
      </c>
      <c r="L808" s="58"/>
      <c r="M808" s="124">
        <v>0.1</v>
      </c>
      <c r="N808" s="93">
        <v>12</v>
      </c>
      <c r="O808" s="93">
        <f>3+12</f>
        <v>15</v>
      </c>
      <c r="P808" s="93">
        <f t="shared" si="88"/>
        <v>9.5023333333333344</v>
      </c>
      <c r="Q808" s="125">
        <f t="shared" si="83"/>
        <v>114.02800000000002</v>
      </c>
      <c r="R808" s="125">
        <f t="shared" si="84"/>
        <v>142.53500000000003</v>
      </c>
      <c r="S808" s="125">
        <f t="shared" si="85"/>
        <v>256.56300000000005</v>
      </c>
      <c r="T808" s="125">
        <f t="shared" si="89"/>
        <v>883.71699999999987</v>
      </c>
    </row>
    <row r="809" spans="1:20" ht="15">
      <c r="A809" s="216" t="s">
        <v>161</v>
      </c>
      <c r="B809" s="55">
        <v>367</v>
      </c>
      <c r="C809" s="67">
        <v>1</v>
      </c>
      <c r="D809" s="68" t="s">
        <v>765</v>
      </c>
      <c r="E809" s="58"/>
      <c r="F809" s="58"/>
      <c r="G809" s="59"/>
      <c r="H809" s="58"/>
      <c r="I809" s="64"/>
      <c r="J809" s="58"/>
      <c r="K809" s="58" t="s">
        <v>1876</v>
      </c>
      <c r="L809" s="58"/>
      <c r="M809" s="124">
        <v>0.1</v>
      </c>
      <c r="N809" s="93"/>
      <c r="O809" s="93"/>
      <c r="P809" s="93">
        <f t="shared" si="88"/>
        <v>0</v>
      </c>
      <c r="Q809" s="125">
        <f t="shared" si="83"/>
        <v>0</v>
      </c>
      <c r="R809" s="125">
        <f t="shared" si="84"/>
        <v>0</v>
      </c>
      <c r="S809" s="125">
        <f t="shared" si="85"/>
        <v>0</v>
      </c>
      <c r="T809" s="125">
        <f t="shared" si="89"/>
        <v>0</v>
      </c>
    </row>
    <row r="810" spans="1:20" ht="15">
      <c r="A810" s="216" t="s">
        <v>161</v>
      </c>
      <c r="B810" s="55">
        <v>368</v>
      </c>
      <c r="C810" s="67">
        <v>1</v>
      </c>
      <c r="D810" s="68" t="s">
        <v>807</v>
      </c>
      <c r="E810" s="58"/>
      <c r="F810" s="58">
        <v>1091</v>
      </c>
      <c r="G810" s="59">
        <v>42786</v>
      </c>
      <c r="H810" s="58">
        <v>5598</v>
      </c>
      <c r="I810" s="64">
        <v>949</v>
      </c>
      <c r="J810" s="58" t="s">
        <v>808</v>
      </c>
      <c r="K810" s="58" t="s">
        <v>1876</v>
      </c>
      <c r="L810" s="58"/>
      <c r="M810" s="124">
        <v>0.1</v>
      </c>
      <c r="N810" s="93">
        <v>2</v>
      </c>
      <c r="O810" s="93">
        <v>0</v>
      </c>
      <c r="P810" s="93">
        <f t="shared" ref="P810:P835" si="94">+I810*M810/12</f>
        <v>7.9083333333333341</v>
      </c>
      <c r="Q810" s="125">
        <f t="shared" si="83"/>
        <v>15.816666666666668</v>
      </c>
      <c r="R810" s="125">
        <f t="shared" si="84"/>
        <v>0</v>
      </c>
      <c r="S810" s="125">
        <f t="shared" si="85"/>
        <v>15.816666666666668</v>
      </c>
      <c r="T810" s="125">
        <f t="shared" ref="T810:T835" si="95">+I810-S810</f>
        <v>933.18333333333328</v>
      </c>
    </row>
    <row r="811" spans="1:20" ht="15">
      <c r="A811" s="216" t="s">
        <v>161</v>
      </c>
      <c r="B811" s="55">
        <v>369</v>
      </c>
      <c r="C811" s="67">
        <v>1</v>
      </c>
      <c r="D811" s="68" t="s">
        <v>807</v>
      </c>
      <c r="E811" s="58"/>
      <c r="F811" s="58">
        <v>1091</v>
      </c>
      <c r="G811" s="59">
        <v>42786</v>
      </c>
      <c r="H811" s="58">
        <v>5598</v>
      </c>
      <c r="I811" s="64">
        <v>949</v>
      </c>
      <c r="J811" s="58" t="s">
        <v>808</v>
      </c>
      <c r="K811" s="58" t="s">
        <v>1876</v>
      </c>
      <c r="L811" s="58"/>
      <c r="M811" s="124">
        <v>0.1</v>
      </c>
      <c r="N811" s="93">
        <v>2</v>
      </c>
      <c r="O811" s="93">
        <v>0</v>
      </c>
      <c r="P811" s="93">
        <f t="shared" si="94"/>
        <v>7.9083333333333341</v>
      </c>
      <c r="Q811" s="125">
        <f t="shared" ref="Q811:Q835" si="96">+P811*N811</f>
        <v>15.816666666666668</v>
      </c>
      <c r="R811" s="125">
        <f t="shared" ref="R811:R835" si="97">+P811*O811</f>
        <v>0</v>
      </c>
      <c r="S811" s="125">
        <f t="shared" ref="S811:S835" si="98">+R811+Q811</f>
        <v>15.816666666666668</v>
      </c>
      <c r="T811" s="125">
        <f t="shared" si="95"/>
        <v>933.18333333333328</v>
      </c>
    </row>
    <row r="812" spans="1:20" ht="15">
      <c r="A812" s="216" t="s">
        <v>161</v>
      </c>
      <c r="B812" s="55">
        <v>370</v>
      </c>
      <c r="C812" s="67">
        <v>1</v>
      </c>
      <c r="D812" s="68" t="s">
        <v>807</v>
      </c>
      <c r="E812" s="58"/>
      <c r="F812" s="58">
        <v>1091</v>
      </c>
      <c r="G812" s="59">
        <v>42786</v>
      </c>
      <c r="H812" s="58">
        <v>5598</v>
      </c>
      <c r="I812" s="64">
        <v>949</v>
      </c>
      <c r="J812" s="58" t="s">
        <v>808</v>
      </c>
      <c r="K812" s="58" t="s">
        <v>1876</v>
      </c>
      <c r="L812" s="58"/>
      <c r="M812" s="124">
        <v>0.1</v>
      </c>
      <c r="N812" s="93">
        <v>2</v>
      </c>
      <c r="O812" s="93">
        <v>0</v>
      </c>
      <c r="P812" s="93">
        <f t="shared" si="94"/>
        <v>7.9083333333333341</v>
      </c>
      <c r="Q812" s="125">
        <f t="shared" si="96"/>
        <v>15.816666666666668</v>
      </c>
      <c r="R812" s="125">
        <f t="shared" si="97"/>
        <v>0</v>
      </c>
      <c r="S812" s="125">
        <f t="shared" si="98"/>
        <v>15.816666666666668</v>
      </c>
      <c r="T812" s="125">
        <f t="shared" si="95"/>
        <v>933.18333333333328</v>
      </c>
    </row>
    <row r="813" spans="1:20" ht="15">
      <c r="A813" s="216" t="s">
        <v>161</v>
      </c>
      <c r="B813" s="55">
        <v>371</v>
      </c>
      <c r="C813" s="67">
        <v>1</v>
      </c>
      <c r="D813" s="222" t="s">
        <v>809</v>
      </c>
      <c r="E813" s="58">
        <v>11015003</v>
      </c>
      <c r="F813" s="58">
        <v>40</v>
      </c>
      <c r="G813" s="59">
        <v>42803</v>
      </c>
      <c r="H813" s="58" t="s">
        <v>810</v>
      </c>
      <c r="I813" s="64">
        <v>1508</v>
      </c>
      <c r="J813" s="58" t="s">
        <v>811</v>
      </c>
      <c r="K813" s="58" t="s">
        <v>1873</v>
      </c>
      <c r="L813" s="58"/>
      <c r="M813" s="124">
        <v>0.1</v>
      </c>
      <c r="N813" s="93">
        <v>3</v>
      </c>
      <c r="O813" s="93">
        <v>0</v>
      </c>
      <c r="P813" s="93">
        <f t="shared" si="94"/>
        <v>12.566666666666668</v>
      </c>
      <c r="Q813" s="125">
        <f t="shared" si="96"/>
        <v>37.700000000000003</v>
      </c>
      <c r="R813" s="125">
        <f t="shared" si="97"/>
        <v>0</v>
      </c>
      <c r="S813" s="125">
        <f t="shared" si="98"/>
        <v>37.700000000000003</v>
      </c>
      <c r="T813" s="125">
        <f t="shared" si="95"/>
        <v>1470.3</v>
      </c>
    </row>
    <row r="814" spans="1:20" ht="15">
      <c r="A814" s="216" t="s">
        <v>161</v>
      </c>
      <c r="B814" s="55">
        <v>372</v>
      </c>
      <c r="C814" s="67">
        <v>1</v>
      </c>
      <c r="D814" s="222" t="s">
        <v>812</v>
      </c>
      <c r="E814" s="58">
        <v>11015003</v>
      </c>
      <c r="F814" s="58">
        <v>40</v>
      </c>
      <c r="G814" s="59">
        <v>42803</v>
      </c>
      <c r="H814" s="58" t="s">
        <v>810</v>
      </c>
      <c r="I814" s="64">
        <v>1508</v>
      </c>
      <c r="J814" s="58" t="s">
        <v>811</v>
      </c>
      <c r="K814" s="58" t="s">
        <v>1873</v>
      </c>
      <c r="L814" s="58"/>
      <c r="M814" s="124">
        <v>0.1</v>
      </c>
      <c r="N814" s="93">
        <v>3</v>
      </c>
      <c r="O814" s="93">
        <v>0</v>
      </c>
      <c r="P814" s="93">
        <f t="shared" si="94"/>
        <v>12.566666666666668</v>
      </c>
      <c r="Q814" s="125">
        <f t="shared" si="96"/>
        <v>37.700000000000003</v>
      </c>
      <c r="R814" s="125">
        <f t="shared" si="97"/>
        <v>0</v>
      </c>
      <c r="S814" s="125">
        <f t="shared" si="98"/>
        <v>37.700000000000003</v>
      </c>
      <c r="T814" s="125">
        <f t="shared" si="95"/>
        <v>1470.3</v>
      </c>
    </row>
    <row r="815" spans="1:20" ht="15">
      <c r="A815" s="216" t="s">
        <v>161</v>
      </c>
      <c r="B815" s="55">
        <v>373</v>
      </c>
      <c r="C815" s="67">
        <v>1</v>
      </c>
      <c r="D815" s="222" t="s">
        <v>813</v>
      </c>
      <c r="E815" s="58">
        <v>11015003</v>
      </c>
      <c r="F815" s="58">
        <v>40</v>
      </c>
      <c r="G815" s="59">
        <v>42803</v>
      </c>
      <c r="H815" s="58" t="s">
        <v>810</v>
      </c>
      <c r="I815" s="64">
        <v>1508</v>
      </c>
      <c r="J815" s="58" t="s">
        <v>811</v>
      </c>
      <c r="K815" s="58" t="s">
        <v>1873</v>
      </c>
      <c r="L815" s="58"/>
      <c r="M815" s="124">
        <v>0.1</v>
      </c>
      <c r="N815" s="93">
        <v>3</v>
      </c>
      <c r="O815" s="93">
        <v>0</v>
      </c>
      <c r="P815" s="93">
        <f t="shared" si="94"/>
        <v>12.566666666666668</v>
      </c>
      <c r="Q815" s="125">
        <f t="shared" si="96"/>
        <v>37.700000000000003</v>
      </c>
      <c r="R815" s="125">
        <f t="shared" si="97"/>
        <v>0</v>
      </c>
      <c r="S815" s="125">
        <f t="shared" si="98"/>
        <v>37.700000000000003</v>
      </c>
      <c r="T815" s="125">
        <f t="shared" si="95"/>
        <v>1470.3</v>
      </c>
    </row>
    <row r="816" spans="1:20" ht="15">
      <c r="A816" s="216" t="s">
        <v>161</v>
      </c>
      <c r="B816" s="55">
        <v>374</v>
      </c>
      <c r="C816" s="67">
        <v>1</v>
      </c>
      <c r="D816" s="68" t="s">
        <v>814</v>
      </c>
      <c r="E816" s="58">
        <v>11099047</v>
      </c>
      <c r="F816" s="58">
        <v>48</v>
      </c>
      <c r="G816" s="59">
        <v>42795</v>
      </c>
      <c r="H816" s="58">
        <v>648</v>
      </c>
      <c r="I816" s="64">
        <v>1719.65</v>
      </c>
      <c r="J816" s="58" t="s">
        <v>815</v>
      </c>
      <c r="K816" s="58" t="s">
        <v>1876</v>
      </c>
      <c r="L816" s="58"/>
      <c r="M816" s="124">
        <v>0.1</v>
      </c>
      <c r="N816" s="93">
        <v>3</v>
      </c>
      <c r="O816" s="93">
        <v>0</v>
      </c>
      <c r="P816" s="93">
        <f t="shared" si="94"/>
        <v>14.33041666666667</v>
      </c>
      <c r="Q816" s="125">
        <f t="shared" si="96"/>
        <v>42.991250000000008</v>
      </c>
      <c r="R816" s="125">
        <f t="shared" si="97"/>
        <v>0</v>
      </c>
      <c r="S816" s="125">
        <f t="shared" si="98"/>
        <v>42.991250000000008</v>
      </c>
      <c r="T816" s="125">
        <f t="shared" si="95"/>
        <v>1676.6587500000001</v>
      </c>
    </row>
    <row r="817" spans="1:20" ht="15">
      <c r="A817" s="216" t="s">
        <v>161</v>
      </c>
      <c r="B817" s="55">
        <v>375</v>
      </c>
      <c r="C817" s="67">
        <v>1</v>
      </c>
      <c r="D817" s="68" t="s">
        <v>814</v>
      </c>
      <c r="E817" s="58">
        <v>11099047</v>
      </c>
      <c r="F817" s="58">
        <v>48</v>
      </c>
      <c r="G817" s="59">
        <v>42795</v>
      </c>
      <c r="H817" s="58">
        <v>648</v>
      </c>
      <c r="I817" s="64">
        <v>1719.65</v>
      </c>
      <c r="J817" s="58" t="s">
        <v>815</v>
      </c>
      <c r="K817" s="58" t="s">
        <v>1876</v>
      </c>
      <c r="L817" s="58"/>
      <c r="M817" s="124">
        <v>0.1</v>
      </c>
      <c r="N817" s="93">
        <v>3</v>
      </c>
      <c r="O817" s="93">
        <v>0</v>
      </c>
      <c r="P817" s="93">
        <f t="shared" si="94"/>
        <v>14.33041666666667</v>
      </c>
      <c r="Q817" s="125">
        <f t="shared" si="96"/>
        <v>42.991250000000008</v>
      </c>
      <c r="R817" s="125">
        <f t="shared" si="97"/>
        <v>0</v>
      </c>
      <c r="S817" s="125">
        <f t="shared" si="98"/>
        <v>42.991250000000008</v>
      </c>
      <c r="T817" s="125">
        <f t="shared" si="95"/>
        <v>1676.6587500000001</v>
      </c>
    </row>
    <row r="818" spans="1:20" ht="15">
      <c r="A818" s="216" t="s">
        <v>161</v>
      </c>
      <c r="B818" s="55">
        <v>376</v>
      </c>
      <c r="C818" s="67">
        <v>1</v>
      </c>
      <c r="D818" s="68" t="s">
        <v>814</v>
      </c>
      <c r="E818" s="58">
        <v>11099047</v>
      </c>
      <c r="F818" s="58">
        <v>48</v>
      </c>
      <c r="G818" s="59">
        <v>42795</v>
      </c>
      <c r="H818" s="58">
        <v>648</v>
      </c>
      <c r="I818" s="64">
        <v>1719.65</v>
      </c>
      <c r="J818" s="58" t="s">
        <v>815</v>
      </c>
      <c r="K818" s="58" t="s">
        <v>1876</v>
      </c>
      <c r="L818" s="58"/>
      <c r="M818" s="124">
        <v>0.1</v>
      </c>
      <c r="N818" s="93">
        <v>3</v>
      </c>
      <c r="O818" s="93">
        <v>0</v>
      </c>
      <c r="P818" s="93">
        <f t="shared" si="94"/>
        <v>14.33041666666667</v>
      </c>
      <c r="Q818" s="125">
        <f t="shared" si="96"/>
        <v>42.991250000000008</v>
      </c>
      <c r="R818" s="125">
        <f t="shared" si="97"/>
        <v>0</v>
      </c>
      <c r="S818" s="125">
        <f t="shared" si="98"/>
        <v>42.991250000000008</v>
      </c>
      <c r="T818" s="125">
        <f t="shared" si="95"/>
        <v>1676.6587500000001</v>
      </c>
    </row>
    <row r="819" spans="1:20" ht="15">
      <c r="A819" s="216" t="s">
        <v>161</v>
      </c>
      <c r="B819" s="55">
        <v>377</v>
      </c>
      <c r="C819" s="67">
        <v>1</v>
      </c>
      <c r="D819" s="68" t="s">
        <v>814</v>
      </c>
      <c r="E819" s="58">
        <v>11099047</v>
      </c>
      <c r="F819" s="58">
        <v>48</v>
      </c>
      <c r="G819" s="59">
        <v>42795</v>
      </c>
      <c r="H819" s="58">
        <v>648</v>
      </c>
      <c r="I819" s="64">
        <v>1719.65</v>
      </c>
      <c r="J819" s="58" t="s">
        <v>815</v>
      </c>
      <c r="K819" s="58" t="s">
        <v>1876</v>
      </c>
      <c r="L819" s="58"/>
      <c r="M819" s="124">
        <v>0.1</v>
      </c>
      <c r="N819" s="93">
        <v>3</v>
      </c>
      <c r="O819" s="93">
        <v>0</v>
      </c>
      <c r="P819" s="93">
        <f t="shared" si="94"/>
        <v>14.33041666666667</v>
      </c>
      <c r="Q819" s="125">
        <f t="shared" si="96"/>
        <v>42.991250000000008</v>
      </c>
      <c r="R819" s="125">
        <f t="shared" si="97"/>
        <v>0</v>
      </c>
      <c r="S819" s="125">
        <f t="shared" si="98"/>
        <v>42.991250000000008</v>
      </c>
      <c r="T819" s="125">
        <f t="shared" si="95"/>
        <v>1676.6587500000001</v>
      </c>
    </row>
    <row r="820" spans="1:20" ht="15">
      <c r="A820" s="216" t="s">
        <v>161</v>
      </c>
      <c r="B820" s="55">
        <v>378</v>
      </c>
      <c r="C820" s="67">
        <v>1</v>
      </c>
      <c r="D820" s="68" t="s">
        <v>814</v>
      </c>
      <c r="E820" s="58">
        <v>11099047</v>
      </c>
      <c r="F820" s="58">
        <v>48</v>
      </c>
      <c r="G820" s="59">
        <v>42795</v>
      </c>
      <c r="H820" s="58">
        <v>648</v>
      </c>
      <c r="I820" s="64">
        <v>1719.65</v>
      </c>
      <c r="J820" s="58" t="s">
        <v>815</v>
      </c>
      <c r="K820" s="58" t="s">
        <v>1876</v>
      </c>
      <c r="L820" s="58"/>
      <c r="M820" s="124">
        <v>0.1</v>
      </c>
      <c r="N820" s="93">
        <v>3</v>
      </c>
      <c r="O820" s="93">
        <v>0</v>
      </c>
      <c r="P820" s="93">
        <f t="shared" si="94"/>
        <v>14.33041666666667</v>
      </c>
      <c r="Q820" s="125">
        <f t="shared" si="96"/>
        <v>42.991250000000008</v>
      </c>
      <c r="R820" s="125">
        <f t="shared" si="97"/>
        <v>0</v>
      </c>
      <c r="S820" s="125">
        <f t="shared" si="98"/>
        <v>42.991250000000008</v>
      </c>
      <c r="T820" s="125">
        <f t="shared" si="95"/>
        <v>1676.6587500000001</v>
      </c>
    </row>
    <row r="821" spans="1:20" ht="15">
      <c r="A821" s="216" t="s">
        <v>161</v>
      </c>
      <c r="B821" s="55">
        <v>379</v>
      </c>
      <c r="C821" s="67">
        <v>1</v>
      </c>
      <c r="D821" s="68" t="s">
        <v>816</v>
      </c>
      <c r="E821" s="58">
        <v>11099047</v>
      </c>
      <c r="F821" s="58">
        <v>48</v>
      </c>
      <c r="G821" s="59">
        <v>42795</v>
      </c>
      <c r="H821" s="58">
        <v>648</v>
      </c>
      <c r="I821" s="64">
        <v>2946.13</v>
      </c>
      <c r="J821" s="58" t="s">
        <v>815</v>
      </c>
      <c r="K821" s="58" t="s">
        <v>1873</v>
      </c>
      <c r="L821" s="58"/>
      <c r="M821" s="124">
        <v>0.1</v>
      </c>
      <c r="N821" s="93">
        <v>3</v>
      </c>
      <c r="O821" s="93">
        <v>0</v>
      </c>
      <c r="P821" s="93">
        <f t="shared" si="94"/>
        <v>24.551083333333334</v>
      </c>
      <c r="Q821" s="125">
        <f t="shared" si="96"/>
        <v>73.65325</v>
      </c>
      <c r="R821" s="125">
        <f t="shared" si="97"/>
        <v>0</v>
      </c>
      <c r="S821" s="125">
        <f t="shared" si="98"/>
        <v>73.65325</v>
      </c>
      <c r="T821" s="125">
        <f t="shared" si="95"/>
        <v>2872.4767500000003</v>
      </c>
    </row>
    <row r="822" spans="1:20" ht="15">
      <c r="A822" s="216" t="s">
        <v>161</v>
      </c>
      <c r="B822" s="55">
        <v>380</v>
      </c>
      <c r="C822" s="67">
        <v>1</v>
      </c>
      <c r="D822" s="68" t="s">
        <v>816</v>
      </c>
      <c r="E822" s="58">
        <v>11099047</v>
      </c>
      <c r="F822" s="58">
        <v>48</v>
      </c>
      <c r="G822" s="59">
        <v>42795</v>
      </c>
      <c r="H822" s="58">
        <v>648</v>
      </c>
      <c r="I822" s="64">
        <v>2946.13</v>
      </c>
      <c r="J822" s="58" t="s">
        <v>815</v>
      </c>
      <c r="K822" s="58" t="s">
        <v>1873</v>
      </c>
      <c r="L822" s="58"/>
      <c r="M822" s="124">
        <v>0.1</v>
      </c>
      <c r="N822" s="93">
        <v>3</v>
      </c>
      <c r="O822" s="93">
        <v>0</v>
      </c>
      <c r="P822" s="93">
        <f t="shared" si="94"/>
        <v>24.551083333333334</v>
      </c>
      <c r="Q822" s="125">
        <f t="shared" si="96"/>
        <v>73.65325</v>
      </c>
      <c r="R822" s="125">
        <f t="shared" si="97"/>
        <v>0</v>
      </c>
      <c r="S822" s="125">
        <f t="shared" si="98"/>
        <v>73.65325</v>
      </c>
      <c r="T822" s="125">
        <f t="shared" si="95"/>
        <v>2872.4767500000003</v>
      </c>
    </row>
    <row r="823" spans="1:20" ht="15">
      <c r="A823" s="216" t="s">
        <v>161</v>
      </c>
      <c r="B823" s="55">
        <v>381</v>
      </c>
      <c r="C823" s="67">
        <v>1</v>
      </c>
      <c r="D823" s="68" t="s">
        <v>816</v>
      </c>
      <c r="E823" s="58">
        <v>11099047</v>
      </c>
      <c r="F823" s="58">
        <v>48</v>
      </c>
      <c r="G823" s="59">
        <v>42795</v>
      </c>
      <c r="H823" s="58">
        <v>648</v>
      </c>
      <c r="I823" s="64">
        <v>2946.13</v>
      </c>
      <c r="J823" s="58" t="s">
        <v>815</v>
      </c>
      <c r="K823" s="58" t="s">
        <v>1873</v>
      </c>
      <c r="L823" s="58"/>
      <c r="M823" s="124">
        <v>0.1</v>
      </c>
      <c r="N823" s="93">
        <v>3</v>
      </c>
      <c r="O823" s="93">
        <v>0</v>
      </c>
      <c r="P823" s="93">
        <f t="shared" si="94"/>
        <v>24.551083333333334</v>
      </c>
      <c r="Q823" s="125">
        <f t="shared" si="96"/>
        <v>73.65325</v>
      </c>
      <c r="R823" s="125">
        <f t="shared" si="97"/>
        <v>0</v>
      </c>
      <c r="S823" s="125">
        <f t="shared" si="98"/>
        <v>73.65325</v>
      </c>
      <c r="T823" s="125">
        <f t="shared" si="95"/>
        <v>2872.4767500000003</v>
      </c>
    </row>
    <row r="824" spans="1:20" ht="15">
      <c r="A824" s="216" t="s">
        <v>161</v>
      </c>
      <c r="B824" s="55">
        <v>382</v>
      </c>
      <c r="C824" s="67">
        <v>1</v>
      </c>
      <c r="D824" s="68" t="s">
        <v>816</v>
      </c>
      <c r="E824" s="58">
        <v>11099047</v>
      </c>
      <c r="F824" s="58">
        <v>48</v>
      </c>
      <c r="G824" s="59">
        <v>42795</v>
      </c>
      <c r="H824" s="58">
        <v>648</v>
      </c>
      <c r="I824" s="64">
        <v>2946.13</v>
      </c>
      <c r="J824" s="58" t="s">
        <v>815</v>
      </c>
      <c r="K824" s="58" t="s">
        <v>1873</v>
      </c>
      <c r="L824" s="58"/>
      <c r="M824" s="124">
        <v>0.1</v>
      </c>
      <c r="N824" s="93">
        <v>3</v>
      </c>
      <c r="O824" s="93">
        <v>0</v>
      </c>
      <c r="P824" s="93">
        <f t="shared" si="94"/>
        <v>24.551083333333334</v>
      </c>
      <c r="Q824" s="125">
        <f t="shared" si="96"/>
        <v>73.65325</v>
      </c>
      <c r="R824" s="125">
        <f t="shared" si="97"/>
        <v>0</v>
      </c>
      <c r="S824" s="125">
        <f t="shared" si="98"/>
        <v>73.65325</v>
      </c>
      <c r="T824" s="125">
        <f t="shared" si="95"/>
        <v>2872.4767500000003</v>
      </c>
    </row>
    <row r="825" spans="1:20" ht="15">
      <c r="A825" s="216" t="s">
        <v>161</v>
      </c>
      <c r="B825" s="55">
        <v>383</v>
      </c>
      <c r="C825" s="67">
        <v>1</v>
      </c>
      <c r="D825" s="68" t="s">
        <v>817</v>
      </c>
      <c r="E825" s="58"/>
      <c r="F825" s="58"/>
      <c r="G825" s="59">
        <v>42872</v>
      </c>
      <c r="H825" s="58"/>
      <c r="I825" s="64">
        <v>145.41999999999999</v>
      </c>
      <c r="J825" s="58" t="s">
        <v>818</v>
      </c>
      <c r="K825" s="58" t="s">
        <v>1877</v>
      </c>
      <c r="L825" s="58"/>
      <c r="M825" s="124">
        <v>0.33329999999999999</v>
      </c>
      <c r="N825" s="93">
        <v>5</v>
      </c>
      <c r="O825" s="93">
        <v>0</v>
      </c>
      <c r="P825" s="93">
        <f t="shared" si="94"/>
        <v>4.0390404999999996</v>
      </c>
      <c r="Q825" s="125">
        <f t="shared" si="96"/>
        <v>20.195202499999997</v>
      </c>
      <c r="R825" s="125">
        <f t="shared" si="97"/>
        <v>0</v>
      </c>
      <c r="S825" s="125">
        <f t="shared" si="98"/>
        <v>20.195202499999997</v>
      </c>
      <c r="T825" s="125">
        <f t="shared" si="95"/>
        <v>125.22479749999999</v>
      </c>
    </row>
    <row r="826" spans="1:20" ht="15">
      <c r="A826" s="216" t="s">
        <v>161</v>
      </c>
      <c r="B826" s="55">
        <v>384</v>
      </c>
      <c r="C826" s="67">
        <v>1</v>
      </c>
      <c r="D826" s="68" t="s">
        <v>817</v>
      </c>
      <c r="E826" s="58"/>
      <c r="F826" s="58"/>
      <c r="G826" s="59">
        <v>42872</v>
      </c>
      <c r="H826" s="58"/>
      <c r="I826" s="64">
        <v>145.41999999999999</v>
      </c>
      <c r="J826" s="58" t="s">
        <v>818</v>
      </c>
      <c r="K826" s="58" t="s">
        <v>1877</v>
      </c>
      <c r="L826" s="58"/>
      <c r="M826" s="124">
        <v>0.33329999999999999</v>
      </c>
      <c r="N826" s="93">
        <v>5</v>
      </c>
      <c r="O826" s="93">
        <v>0</v>
      </c>
      <c r="P826" s="93">
        <f t="shared" si="94"/>
        <v>4.0390404999999996</v>
      </c>
      <c r="Q826" s="125">
        <f t="shared" si="96"/>
        <v>20.195202499999997</v>
      </c>
      <c r="R826" s="125">
        <f t="shared" si="97"/>
        <v>0</v>
      </c>
      <c r="S826" s="125">
        <f t="shared" si="98"/>
        <v>20.195202499999997</v>
      </c>
      <c r="T826" s="125">
        <f t="shared" si="95"/>
        <v>125.22479749999999</v>
      </c>
    </row>
    <row r="827" spans="1:20" ht="15">
      <c r="A827" s="216" t="s">
        <v>161</v>
      </c>
      <c r="B827" s="55">
        <v>385</v>
      </c>
      <c r="C827" s="67">
        <v>1</v>
      </c>
      <c r="D827" s="68" t="s">
        <v>819</v>
      </c>
      <c r="E827" s="58"/>
      <c r="F827" s="58"/>
      <c r="G827" s="59">
        <v>42849</v>
      </c>
      <c r="H827" s="58">
        <v>4106</v>
      </c>
      <c r="I827" s="64">
        <v>7435.6</v>
      </c>
      <c r="J827" s="58" t="s">
        <v>820</v>
      </c>
      <c r="K827" s="58" t="s">
        <v>1877</v>
      </c>
      <c r="L827" s="58"/>
      <c r="M827" s="124">
        <v>0.33329999999999999</v>
      </c>
      <c r="N827" s="93">
        <v>4</v>
      </c>
      <c r="O827" s="93">
        <v>0</v>
      </c>
      <c r="P827" s="93">
        <f t="shared" si="94"/>
        <v>206.52378999999999</v>
      </c>
      <c r="Q827" s="125">
        <f t="shared" si="96"/>
        <v>826.09515999999996</v>
      </c>
      <c r="R827" s="125">
        <f t="shared" si="97"/>
        <v>0</v>
      </c>
      <c r="S827" s="125">
        <f t="shared" si="98"/>
        <v>826.09515999999996</v>
      </c>
      <c r="T827" s="125">
        <f t="shared" si="95"/>
        <v>6609.5048400000005</v>
      </c>
    </row>
    <row r="828" spans="1:20" ht="15">
      <c r="A828" s="216" t="s">
        <v>161</v>
      </c>
      <c r="B828" s="55">
        <v>386</v>
      </c>
      <c r="C828" s="67">
        <v>1</v>
      </c>
      <c r="D828" s="68" t="s">
        <v>819</v>
      </c>
      <c r="E828" s="58"/>
      <c r="F828" s="58"/>
      <c r="G828" s="59">
        <v>42849</v>
      </c>
      <c r="H828" s="58">
        <v>4106</v>
      </c>
      <c r="I828" s="64">
        <v>7435.6</v>
      </c>
      <c r="J828" s="58" t="s">
        <v>820</v>
      </c>
      <c r="K828" s="58" t="s">
        <v>1877</v>
      </c>
      <c r="L828" s="58"/>
      <c r="M828" s="124">
        <v>0.33329999999999999</v>
      </c>
      <c r="N828" s="93">
        <v>4</v>
      </c>
      <c r="O828" s="93">
        <v>0</v>
      </c>
      <c r="P828" s="93">
        <f t="shared" si="94"/>
        <v>206.52378999999999</v>
      </c>
      <c r="Q828" s="125">
        <f t="shared" si="96"/>
        <v>826.09515999999996</v>
      </c>
      <c r="R828" s="125">
        <f t="shared" si="97"/>
        <v>0</v>
      </c>
      <c r="S828" s="125">
        <f t="shared" si="98"/>
        <v>826.09515999999996</v>
      </c>
      <c r="T828" s="125">
        <f t="shared" si="95"/>
        <v>6609.5048400000005</v>
      </c>
    </row>
    <row r="829" spans="1:20" ht="15">
      <c r="A829" s="216" t="s">
        <v>161</v>
      </c>
      <c r="B829" s="55">
        <v>387</v>
      </c>
      <c r="C829" s="67">
        <v>1</v>
      </c>
      <c r="D829" s="68" t="s">
        <v>819</v>
      </c>
      <c r="E829" s="58"/>
      <c r="F829" s="58"/>
      <c r="G829" s="59">
        <v>42849</v>
      </c>
      <c r="H829" s="58">
        <v>4106</v>
      </c>
      <c r="I829" s="64">
        <v>7435.6</v>
      </c>
      <c r="J829" s="58" t="s">
        <v>820</v>
      </c>
      <c r="K829" s="58" t="s">
        <v>1877</v>
      </c>
      <c r="L829" s="58"/>
      <c r="M829" s="124">
        <v>0.33329999999999999</v>
      </c>
      <c r="N829" s="93">
        <v>4</v>
      </c>
      <c r="O829" s="93">
        <v>0</v>
      </c>
      <c r="P829" s="93">
        <f t="shared" si="94"/>
        <v>206.52378999999999</v>
      </c>
      <c r="Q829" s="125">
        <f t="shared" si="96"/>
        <v>826.09515999999996</v>
      </c>
      <c r="R829" s="125">
        <f t="shared" si="97"/>
        <v>0</v>
      </c>
      <c r="S829" s="125">
        <f t="shared" si="98"/>
        <v>826.09515999999996</v>
      </c>
      <c r="T829" s="125">
        <f t="shared" si="95"/>
        <v>6609.5048400000005</v>
      </c>
    </row>
    <row r="830" spans="1:20" ht="15">
      <c r="A830" s="216" t="s">
        <v>161</v>
      </c>
      <c r="B830" s="55">
        <v>388</v>
      </c>
      <c r="C830" s="67">
        <v>1</v>
      </c>
      <c r="D830" s="68" t="s">
        <v>821</v>
      </c>
      <c r="E830" s="59">
        <v>2228143</v>
      </c>
      <c r="F830" s="58"/>
      <c r="G830" s="59">
        <v>42815</v>
      </c>
      <c r="H830" s="58">
        <v>1677</v>
      </c>
      <c r="I830" s="64">
        <v>467.48</v>
      </c>
      <c r="J830" s="58" t="s">
        <v>822</v>
      </c>
      <c r="K830" s="58" t="s">
        <v>1862</v>
      </c>
      <c r="L830" s="58"/>
      <c r="M830" s="124">
        <v>0.1</v>
      </c>
      <c r="N830" s="93">
        <v>3</v>
      </c>
      <c r="O830" s="93">
        <v>0</v>
      </c>
      <c r="P830" s="93">
        <f t="shared" si="94"/>
        <v>3.8956666666666671</v>
      </c>
      <c r="Q830" s="125">
        <f t="shared" si="96"/>
        <v>11.687000000000001</v>
      </c>
      <c r="R830" s="125">
        <f t="shared" si="97"/>
        <v>0</v>
      </c>
      <c r="S830" s="125">
        <f t="shared" si="98"/>
        <v>11.687000000000001</v>
      </c>
      <c r="T830" s="125">
        <f t="shared" si="95"/>
        <v>455.79300000000001</v>
      </c>
    </row>
    <row r="831" spans="1:20" ht="15">
      <c r="A831" s="216" t="s">
        <v>161</v>
      </c>
      <c r="B831" s="55">
        <v>389</v>
      </c>
      <c r="C831" s="67">
        <v>1</v>
      </c>
      <c r="D831" s="68" t="s">
        <v>821</v>
      </c>
      <c r="E831" s="59">
        <v>2228143</v>
      </c>
      <c r="F831" s="58"/>
      <c r="G831" s="59">
        <v>42815</v>
      </c>
      <c r="H831" s="58">
        <v>1677</v>
      </c>
      <c r="I831" s="64">
        <v>467.48</v>
      </c>
      <c r="J831" s="58" t="s">
        <v>822</v>
      </c>
      <c r="K831" s="58" t="s">
        <v>1862</v>
      </c>
      <c r="L831" s="58"/>
      <c r="M831" s="124">
        <v>0.1</v>
      </c>
      <c r="N831" s="93">
        <v>3</v>
      </c>
      <c r="O831" s="93">
        <v>0</v>
      </c>
      <c r="P831" s="93">
        <f t="shared" si="94"/>
        <v>3.8956666666666671</v>
      </c>
      <c r="Q831" s="125">
        <f t="shared" si="96"/>
        <v>11.687000000000001</v>
      </c>
      <c r="R831" s="125">
        <f t="shared" si="97"/>
        <v>0</v>
      </c>
      <c r="S831" s="125">
        <f t="shared" si="98"/>
        <v>11.687000000000001</v>
      </c>
      <c r="T831" s="125">
        <f t="shared" si="95"/>
        <v>455.79300000000001</v>
      </c>
    </row>
    <row r="832" spans="1:20" ht="15">
      <c r="A832" s="216" t="s">
        <v>161</v>
      </c>
      <c r="B832" s="55">
        <v>390</v>
      </c>
      <c r="C832" s="67">
        <v>1</v>
      </c>
      <c r="D832" s="68" t="s">
        <v>821</v>
      </c>
      <c r="E832" s="59">
        <v>2228143</v>
      </c>
      <c r="F832" s="58"/>
      <c r="G832" s="59">
        <v>42815</v>
      </c>
      <c r="H832" s="58">
        <v>1677</v>
      </c>
      <c r="I832" s="64">
        <v>467.48</v>
      </c>
      <c r="J832" s="58" t="s">
        <v>822</v>
      </c>
      <c r="K832" s="58" t="s">
        <v>1862</v>
      </c>
      <c r="L832" s="58"/>
      <c r="M832" s="124">
        <v>0.1</v>
      </c>
      <c r="N832" s="93">
        <v>3</v>
      </c>
      <c r="O832" s="93">
        <v>0</v>
      </c>
      <c r="P832" s="93">
        <f t="shared" si="94"/>
        <v>3.8956666666666671</v>
      </c>
      <c r="Q832" s="125">
        <f t="shared" si="96"/>
        <v>11.687000000000001</v>
      </c>
      <c r="R832" s="125">
        <f t="shared" si="97"/>
        <v>0</v>
      </c>
      <c r="S832" s="125">
        <f t="shared" si="98"/>
        <v>11.687000000000001</v>
      </c>
      <c r="T832" s="125">
        <f t="shared" si="95"/>
        <v>455.79300000000001</v>
      </c>
    </row>
    <row r="833" spans="1:20" ht="15">
      <c r="A833" s="216" t="s">
        <v>161</v>
      </c>
      <c r="B833" s="55">
        <v>391</v>
      </c>
      <c r="C833" s="67">
        <v>1</v>
      </c>
      <c r="D833" s="68" t="s">
        <v>823</v>
      </c>
      <c r="E833" s="58"/>
      <c r="F833" s="58"/>
      <c r="G833" s="59">
        <v>42872</v>
      </c>
      <c r="H833" s="58">
        <v>191685</v>
      </c>
      <c r="I833" s="64">
        <v>293.10000000000002</v>
      </c>
      <c r="J833" s="58" t="s">
        <v>824</v>
      </c>
      <c r="K833" s="58" t="s">
        <v>1873</v>
      </c>
      <c r="L833" s="58"/>
      <c r="M833" s="124">
        <v>0.1</v>
      </c>
      <c r="N833" s="93">
        <v>5</v>
      </c>
      <c r="O833" s="93">
        <v>0</v>
      </c>
      <c r="P833" s="93">
        <f t="shared" si="94"/>
        <v>2.4425000000000003</v>
      </c>
      <c r="Q833" s="125">
        <f t="shared" si="96"/>
        <v>12.212500000000002</v>
      </c>
      <c r="R833" s="125">
        <f t="shared" si="97"/>
        <v>0</v>
      </c>
      <c r="S833" s="125">
        <f t="shared" si="98"/>
        <v>12.212500000000002</v>
      </c>
      <c r="T833" s="125">
        <f t="shared" si="95"/>
        <v>280.88750000000005</v>
      </c>
    </row>
    <row r="834" spans="1:20" ht="15">
      <c r="A834" s="216" t="s">
        <v>161</v>
      </c>
      <c r="B834" s="55">
        <v>392</v>
      </c>
      <c r="C834" s="67">
        <v>60</v>
      </c>
      <c r="D834" s="68" t="s">
        <v>825</v>
      </c>
      <c r="E834" s="58"/>
      <c r="F834" s="58">
        <v>55</v>
      </c>
      <c r="G834" s="59">
        <v>42951</v>
      </c>
      <c r="H834" s="58">
        <v>8212</v>
      </c>
      <c r="I834" s="64">
        <v>3912</v>
      </c>
      <c r="J834" s="58" t="s">
        <v>714</v>
      </c>
      <c r="K834" s="58" t="s">
        <v>1876</v>
      </c>
      <c r="L834" s="58"/>
      <c r="M834" s="124">
        <v>0.1</v>
      </c>
      <c r="N834" s="93">
        <v>8</v>
      </c>
      <c r="O834" s="93">
        <v>0</v>
      </c>
      <c r="P834" s="93">
        <f t="shared" si="94"/>
        <v>32.6</v>
      </c>
      <c r="Q834" s="125">
        <f t="shared" si="96"/>
        <v>260.8</v>
      </c>
      <c r="R834" s="125">
        <f t="shared" si="97"/>
        <v>0</v>
      </c>
      <c r="S834" s="125">
        <f t="shared" si="98"/>
        <v>260.8</v>
      </c>
      <c r="T834" s="125">
        <f t="shared" si="95"/>
        <v>3651.2</v>
      </c>
    </row>
    <row r="835" spans="1:20" ht="15">
      <c r="A835" s="216" t="s">
        <v>161</v>
      </c>
      <c r="B835" s="55">
        <v>393</v>
      </c>
      <c r="C835" s="67">
        <v>30</v>
      </c>
      <c r="D835" s="68" t="s">
        <v>826</v>
      </c>
      <c r="E835" s="58">
        <v>11099120</v>
      </c>
      <c r="F835" s="58" t="s">
        <v>647</v>
      </c>
      <c r="G835" s="59">
        <v>42964</v>
      </c>
      <c r="H835" s="58">
        <v>9471</v>
      </c>
      <c r="I835" s="64">
        <v>8970</v>
      </c>
      <c r="J835" s="58" t="s">
        <v>714</v>
      </c>
      <c r="K835" s="58" t="s">
        <v>1876</v>
      </c>
      <c r="L835" s="58"/>
      <c r="M835" s="124">
        <v>0.1</v>
      </c>
      <c r="N835" s="93">
        <v>8</v>
      </c>
      <c r="O835" s="93">
        <v>0</v>
      </c>
      <c r="P835" s="93">
        <f t="shared" si="94"/>
        <v>74.75</v>
      </c>
      <c r="Q835" s="125">
        <f t="shared" si="96"/>
        <v>598</v>
      </c>
      <c r="R835" s="125">
        <f t="shared" si="97"/>
        <v>0</v>
      </c>
      <c r="S835" s="125">
        <f t="shared" si="98"/>
        <v>598</v>
      </c>
      <c r="T835" s="125">
        <f t="shared" si="95"/>
        <v>8372</v>
      </c>
    </row>
    <row r="837" spans="1:20" ht="18">
      <c r="A837" s="13" t="s">
        <v>92</v>
      </c>
      <c r="B837" s="13" t="s">
        <v>101</v>
      </c>
      <c r="C837" s="13" t="s">
        <v>91</v>
      </c>
      <c r="D837" s="13" t="s">
        <v>172</v>
      </c>
      <c r="E837" s="14" t="s">
        <v>441</v>
      </c>
      <c r="F837" s="212" t="s">
        <v>442</v>
      </c>
      <c r="G837" s="16" t="s">
        <v>435</v>
      </c>
      <c r="H837" s="212" t="s">
        <v>349</v>
      </c>
      <c r="I837" s="32" t="s">
        <v>437</v>
      </c>
      <c r="J837" s="212" t="s">
        <v>436</v>
      </c>
      <c r="K837" s="212"/>
      <c r="L837" s="212"/>
      <c r="M837" s="161"/>
      <c r="N837" s="21"/>
      <c r="O837" s="21"/>
      <c r="P837" s="33"/>
    </row>
    <row r="838" spans="1:20">
      <c r="A838" s="9" t="s">
        <v>190</v>
      </c>
      <c r="B838" s="9" t="s">
        <v>845</v>
      </c>
      <c r="C838" s="9">
        <v>3</v>
      </c>
      <c r="D838" s="5" t="s">
        <v>846</v>
      </c>
      <c r="E838" s="7"/>
      <c r="F838" s="7"/>
      <c r="G838" s="6"/>
      <c r="H838" s="6"/>
      <c r="I838" s="30"/>
      <c r="J838" s="6"/>
      <c r="K838" s="6"/>
      <c r="L838" s="6"/>
      <c r="M838" s="160"/>
      <c r="N838" s="2"/>
      <c r="O838" s="2"/>
      <c r="P838" s="33"/>
    </row>
    <row r="839" spans="1:20" ht="14.25">
      <c r="A839" s="130"/>
      <c r="B839" s="130"/>
      <c r="C839" s="130"/>
      <c r="D839" s="131"/>
      <c r="E839" s="132"/>
      <c r="F839" s="132"/>
      <c r="G839" s="132"/>
      <c r="H839" s="132"/>
      <c r="I839" s="133"/>
      <c r="J839" s="132"/>
      <c r="K839" s="132"/>
      <c r="L839" s="132"/>
      <c r="M839" s="162"/>
      <c r="N839" s="132"/>
      <c r="O839" s="132"/>
      <c r="P839" s="139"/>
      <c r="Q839" s="131"/>
      <c r="R839" s="131"/>
      <c r="S839" s="131"/>
      <c r="T839" s="131"/>
    </row>
    <row r="840" spans="1:20" ht="14.25">
      <c r="A840" s="130"/>
      <c r="B840" s="130"/>
      <c r="C840" s="130"/>
      <c r="D840" s="131"/>
      <c r="E840" s="132"/>
      <c r="F840" s="132"/>
      <c r="G840" s="132"/>
      <c r="H840" s="132"/>
      <c r="I840" s="133"/>
      <c r="J840" s="132"/>
      <c r="K840" s="132"/>
      <c r="L840" s="132"/>
      <c r="M840" s="162"/>
      <c r="N840" s="132"/>
      <c r="O840" s="132"/>
      <c r="P840" s="139"/>
      <c r="Q840" s="131"/>
      <c r="R840" s="131"/>
      <c r="S840" s="131"/>
      <c r="T840" s="131"/>
    </row>
    <row r="841" spans="1:20" ht="14.25">
      <c r="A841" s="130" t="s">
        <v>190</v>
      </c>
      <c r="B841" s="130">
        <v>8</v>
      </c>
      <c r="C841" s="130">
        <v>1</v>
      </c>
      <c r="D841" s="131" t="s">
        <v>848</v>
      </c>
      <c r="E841" s="135">
        <v>1223634</v>
      </c>
      <c r="F841" s="132">
        <v>261</v>
      </c>
      <c r="G841" s="135">
        <v>40106</v>
      </c>
      <c r="H841" s="132" t="s">
        <v>850</v>
      </c>
      <c r="I841" s="133">
        <v>1699</v>
      </c>
      <c r="J841" s="132" t="s">
        <v>396</v>
      </c>
      <c r="K841" s="132" t="s">
        <v>1863</v>
      </c>
      <c r="L841" s="132"/>
      <c r="M841" s="163">
        <v>0.1</v>
      </c>
      <c r="N841" s="133">
        <v>12</v>
      </c>
      <c r="O841" s="133">
        <f>2+12+12+12+12+12+12+12</f>
        <v>86</v>
      </c>
      <c r="P841" s="139">
        <f t="shared" ref="P841:P872" si="99">+I841*M841/12</f>
        <v>14.158333333333333</v>
      </c>
      <c r="Q841" s="136">
        <f>+P841*N841</f>
        <v>169.9</v>
      </c>
      <c r="R841" s="136">
        <f>+P841*O841</f>
        <v>1217.6166666666666</v>
      </c>
      <c r="S841" s="136">
        <f>+R841+Q841</f>
        <v>1387.5166666666667</v>
      </c>
      <c r="T841" s="136">
        <f t="shared" ref="T841:T872" si="100">+I841-S841</f>
        <v>311.48333333333335</v>
      </c>
    </row>
    <row r="842" spans="1:20" ht="85.5">
      <c r="A842" s="130" t="s">
        <v>190</v>
      </c>
      <c r="B842" s="130">
        <v>9</v>
      </c>
      <c r="C842" s="130">
        <v>1</v>
      </c>
      <c r="D842" s="131" t="s">
        <v>851</v>
      </c>
      <c r="E842" s="137">
        <v>1227287</v>
      </c>
      <c r="F842" s="138">
        <v>245</v>
      </c>
      <c r="G842" s="135">
        <v>40092</v>
      </c>
      <c r="H842" s="131"/>
      <c r="I842" s="139">
        <v>339546.6</v>
      </c>
      <c r="J842" s="140" t="s">
        <v>852</v>
      </c>
      <c r="K842" s="140" t="s">
        <v>1866</v>
      </c>
      <c r="L842" s="140"/>
      <c r="M842" s="164">
        <v>0.33329999999999999</v>
      </c>
      <c r="N842" s="141">
        <v>0</v>
      </c>
      <c r="O842" s="141">
        <f>12*3</f>
        <v>36</v>
      </c>
      <c r="P842" s="139">
        <f t="shared" si="99"/>
        <v>9430.9068149999985</v>
      </c>
      <c r="Q842" s="136">
        <f t="shared" ref="Q842:Q895" si="101">+P842*N842</f>
        <v>0</v>
      </c>
      <c r="R842" s="136">
        <f t="shared" ref="R842:R895" si="102">+P842*O842</f>
        <v>339512.64533999993</v>
      </c>
      <c r="S842" s="136">
        <f t="shared" ref="S842:S895" si="103">+R842+Q842</f>
        <v>339512.64533999993</v>
      </c>
      <c r="T842" s="136">
        <f t="shared" si="100"/>
        <v>33.954660000046715</v>
      </c>
    </row>
    <row r="843" spans="1:20" ht="85.5">
      <c r="A843" s="130" t="s">
        <v>190</v>
      </c>
      <c r="B843" s="130">
        <v>21</v>
      </c>
      <c r="C843" s="130">
        <v>1</v>
      </c>
      <c r="D843" s="131" t="s">
        <v>854</v>
      </c>
      <c r="E843" s="132"/>
      <c r="F843" s="142">
        <v>505</v>
      </c>
      <c r="G843" s="135">
        <v>40205</v>
      </c>
      <c r="H843" s="132">
        <v>824</v>
      </c>
      <c r="I843" s="133">
        <v>12425.92</v>
      </c>
      <c r="J843" s="132" t="s">
        <v>852</v>
      </c>
      <c r="K843" s="140" t="s">
        <v>1866</v>
      </c>
      <c r="L843" s="140"/>
      <c r="M843" s="164">
        <v>0.33329999999999999</v>
      </c>
      <c r="N843" s="133">
        <v>0</v>
      </c>
      <c r="O843" s="133">
        <v>36</v>
      </c>
      <c r="P843" s="139">
        <f t="shared" si="99"/>
        <v>345.12992800000001</v>
      </c>
      <c r="Q843" s="136">
        <f t="shared" si="101"/>
        <v>0</v>
      </c>
      <c r="R843" s="136">
        <f t="shared" si="102"/>
        <v>12424.677408</v>
      </c>
      <c r="S843" s="136">
        <f t="shared" si="103"/>
        <v>12424.677408</v>
      </c>
      <c r="T843" s="136">
        <f t="shared" si="100"/>
        <v>1.2425920000005135</v>
      </c>
    </row>
    <row r="844" spans="1:20" ht="14.25">
      <c r="A844" s="130" t="s">
        <v>190</v>
      </c>
      <c r="B844" s="130">
        <v>22</v>
      </c>
      <c r="C844" s="130">
        <v>1</v>
      </c>
      <c r="D844" s="131" t="s">
        <v>654</v>
      </c>
      <c r="E844" s="135">
        <v>1245579</v>
      </c>
      <c r="F844" s="132">
        <v>390</v>
      </c>
      <c r="G844" s="135">
        <v>40183</v>
      </c>
      <c r="H844" s="132" t="s">
        <v>856</v>
      </c>
      <c r="I844" s="133">
        <v>989</v>
      </c>
      <c r="J844" s="132" t="s">
        <v>396</v>
      </c>
      <c r="K844" s="132" t="s">
        <v>1863</v>
      </c>
      <c r="L844" s="132"/>
      <c r="M844" s="163">
        <v>0.1</v>
      </c>
      <c r="N844" s="133">
        <v>12</v>
      </c>
      <c r="O844" s="133">
        <f>11+12+12+12+12+12+12</f>
        <v>83</v>
      </c>
      <c r="P844" s="139">
        <f t="shared" si="99"/>
        <v>8.2416666666666671</v>
      </c>
      <c r="Q844" s="136">
        <f t="shared" si="101"/>
        <v>98.9</v>
      </c>
      <c r="R844" s="136">
        <f t="shared" si="102"/>
        <v>684.05833333333339</v>
      </c>
      <c r="S844" s="136">
        <f t="shared" si="103"/>
        <v>782.95833333333337</v>
      </c>
      <c r="T844" s="136">
        <f t="shared" si="100"/>
        <v>206.04166666666663</v>
      </c>
    </row>
    <row r="845" spans="1:20" ht="14.25">
      <c r="A845" s="130" t="s">
        <v>190</v>
      </c>
      <c r="B845" s="130">
        <v>25</v>
      </c>
      <c r="C845" s="130">
        <v>1</v>
      </c>
      <c r="D845" s="131" t="s">
        <v>857</v>
      </c>
      <c r="E845" s="135">
        <v>1267494</v>
      </c>
      <c r="F845" s="132" t="s">
        <v>858</v>
      </c>
      <c r="G845" s="135">
        <v>40196</v>
      </c>
      <c r="H845" s="132" t="s">
        <v>859</v>
      </c>
      <c r="I845" s="133">
        <v>127918.32</v>
      </c>
      <c r="J845" s="132" t="s">
        <v>860</v>
      </c>
      <c r="K845" s="132" t="s">
        <v>1879</v>
      </c>
      <c r="L845" s="132"/>
      <c r="M845" s="163">
        <v>0.1</v>
      </c>
      <c r="N845" s="133">
        <v>12</v>
      </c>
      <c r="O845" s="133">
        <f>11+12+12+12+12+12+12</f>
        <v>83</v>
      </c>
      <c r="P845" s="139">
        <f t="shared" si="99"/>
        <v>1065.9860000000001</v>
      </c>
      <c r="Q845" s="136">
        <f t="shared" si="101"/>
        <v>12791.832000000002</v>
      </c>
      <c r="R845" s="136">
        <f t="shared" si="102"/>
        <v>88476.838000000003</v>
      </c>
      <c r="S845" s="136">
        <f t="shared" si="103"/>
        <v>101268.67000000001</v>
      </c>
      <c r="T845" s="136">
        <f t="shared" si="100"/>
        <v>26649.649999999994</v>
      </c>
    </row>
    <row r="846" spans="1:20" ht="14.25">
      <c r="A846" s="130" t="s">
        <v>190</v>
      </c>
      <c r="B846" s="130">
        <v>29</v>
      </c>
      <c r="C846" s="130">
        <v>1</v>
      </c>
      <c r="D846" s="131" t="s">
        <v>861</v>
      </c>
      <c r="E846" s="135">
        <v>1245548</v>
      </c>
      <c r="F846" s="132">
        <v>330</v>
      </c>
      <c r="G846" s="135">
        <v>40149</v>
      </c>
      <c r="H846" s="132">
        <v>775</v>
      </c>
      <c r="I846" s="133">
        <v>29906.33</v>
      </c>
      <c r="J846" s="132" t="s">
        <v>862</v>
      </c>
      <c r="K846" s="132" t="s">
        <v>1880</v>
      </c>
      <c r="L846" s="132"/>
      <c r="M846" s="163">
        <v>0.1</v>
      </c>
      <c r="N846" s="133">
        <v>12</v>
      </c>
      <c r="O846" s="133">
        <f>12+12+12+12+12+12+12</f>
        <v>84</v>
      </c>
      <c r="P846" s="139">
        <f t="shared" si="99"/>
        <v>249.21941666666669</v>
      </c>
      <c r="Q846" s="136">
        <f t="shared" si="101"/>
        <v>2990.6330000000003</v>
      </c>
      <c r="R846" s="136">
        <f t="shared" si="102"/>
        <v>20934.431</v>
      </c>
      <c r="S846" s="136">
        <f t="shared" si="103"/>
        <v>23925.064000000002</v>
      </c>
      <c r="T846" s="136">
        <f t="shared" si="100"/>
        <v>5981.2659999999996</v>
      </c>
    </row>
    <row r="847" spans="1:20" ht="14.25">
      <c r="A847" s="130" t="s">
        <v>190</v>
      </c>
      <c r="B847" s="130">
        <v>30</v>
      </c>
      <c r="C847" s="130">
        <v>1</v>
      </c>
      <c r="D847" s="131" t="s">
        <v>863</v>
      </c>
      <c r="E847" s="135">
        <v>1241896</v>
      </c>
      <c r="F847" s="132">
        <v>329</v>
      </c>
      <c r="G847" s="135">
        <v>40149</v>
      </c>
      <c r="H847" s="132">
        <v>768</v>
      </c>
      <c r="I847" s="133">
        <v>29906.33</v>
      </c>
      <c r="J847" s="132" t="s">
        <v>862</v>
      </c>
      <c r="K847" s="132" t="s">
        <v>1880</v>
      </c>
      <c r="L847" s="132"/>
      <c r="M847" s="163">
        <v>0.1</v>
      </c>
      <c r="N847" s="133">
        <v>12</v>
      </c>
      <c r="O847" s="133">
        <f t="shared" ref="O847" si="104">12+12+12+12+12+12+12</f>
        <v>84</v>
      </c>
      <c r="P847" s="139">
        <f t="shared" si="99"/>
        <v>249.21941666666669</v>
      </c>
      <c r="Q847" s="136">
        <f t="shared" si="101"/>
        <v>2990.6330000000003</v>
      </c>
      <c r="R847" s="136">
        <f t="shared" si="102"/>
        <v>20934.431</v>
      </c>
      <c r="S847" s="136">
        <f t="shared" si="103"/>
        <v>23925.064000000002</v>
      </c>
      <c r="T847" s="136">
        <f t="shared" si="100"/>
        <v>5981.2659999999996</v>
      </c>
    </row>
    <row r="848" spans="1:20" ht="14.25">
      <c r="A848" s="130" t="s">
        <v>190</v>
      </c>
      <c r="B848" s="130">
        <v>38</v>
      </c>
      <c r="C848" s="130">
        <v>1</v>
      </c>
      <c r="D848" s="131" t="s">
        <v>864</v>
      </c>
      <c r="E848" s="135">
        <v>1336859</v>
      </c>
      <c r="F848" s="132">
        <v>687</v>
      </c>
      <c r="G848" s="135">
        <v>40415</v>
      </c>
      <c r="H848" s="132">
        <v>33391</v>
      </c>
      <c r="I848" s="133">
        <v>375.84</v>
      </c>
      <c r="J848" s="132" t="s">
        <v>865</v>
      </c>
      <c r="K848" s="132" t="s">
        <v>1863</v>
      </c>
      <c r="L848" s="132"/>
      <c r="M848" s="163">
        <v>0.1</v>
      </c>
      <c r="N848" s="133">
        <v>12</v>
      </c>
      <c r="O848" s="133">
        <f>4+12+12+12+12+12+12</f>
        <v>76</v>
      </c>
      <c r="P848" s="139">
        <f t="shared" si="99"/>
        <v>3.1319999999999997</v>
      </c>
      <c r="Q848" s="136">
        <f t="shared" si="101"/>
        <v>37.583999999999996</v>
      </c>
      <c r="R848" s="136">
        <f t="shared" si="102"/>
        <v>238.03199999999998</v>
      </c>
      <c r="S848" s="136">
        <f t="shared" si="103"/>
        <v>275.61599999999999</v>
      </c>
      <c r="T848" s="136">
        <f t="shared" si="100"/>
        <v>100.22399999999999</v>
      </c>
    </row>
    <row r="849" spans="1:20" ht="14.25">
      <c r="A849" s="130" t="s">
        <v>190</v>
      </c>
      <c r="B849" s="130">
        <v>51</v>
      </c>
      <c r="C849" s="130">
        <v>1</v>
      </c>
      <c r="D849" s="131" t="s">
        <v>866</v>
      </c>
      <c r="E849" s="132" t="s">
        <v>868</v>
      </c>
      <c r="F849" s="132">
        <v>702</v>
      </c>
      <c r="G849" s="135">
        <v>40417</v>
      </c>
      <c r="H849" s="132">
        <v>958</v>
      </c>
      <c r="I849" s="133">
        <v>1987.08</v>
      </c>
      <c r="J849" s="132"/>
      <c r="K849" s="132" t="s">
        <v>1884</v>
      </c>
      <c r="L849" s="132"/>
      <c r="M849" s="163">
        <v>0.1</v>
      </c>
      <c r="N849" s="133">
        <v>12</v>
      </c>
      <c r="O849" s="133">
        <f>4+12+12+12+12+12+12</f>
        <v>76</v>
      </c>
      <c r="P849" s="139">
        <f t="shared" si="99"/>
        <v>16.559000000000001</v>
      </c>
      <c r="Q849" s="136">
        <f t="shared" si="101"/>
        <v>198.70800000000003</v>
      </c>
      <c r="R849" s="136">
        <f t="shared" si="102"/>
        <v>1258.4840000000002</v>
      </c>
      <c r="S849" s="136">
        <f t="shared" si="103"/>
        <v>1457.1920000000002</v>
      </c>
      <c r="T849" s="136">
        <f t="shared" si="100"/>
        <v>529.88799999999969</v>
      </c>
    </row>
    <row r="850" spans="1:20" ht="14.25">
      <c r="A850" s="130" t="s">
        <v>190</v>
      </c>
      <c r="B850" s="130">
        <v>56</v>
      </c>
      <c r="C850" s="130">
        <v>1</v>
      </c>
      <c r="D850" s="131" t="s">
        <v>869</v>
      </c>
      <c r="E850" s="135">
        <v>1402603</v>
      </c>
      <c r="F850" s="132">
        <v>1023</v>
      </c>
      <c r="G850" s="135">
        <v>40619</v>
      </c>
      <c r="H850" s="132">
        <v>494</v>
      </c>
      <c r="I850" s="133">
        <v>4036.8</v>
      </c>
      <c r="J850" s="132" t="s">
        <v>871</v>
      </c>
      <c r="K850" s="132" t="s">
        <v>1863</v>
      </c>
      <c r="L850" s="132"/>
      <c r="M850" s="163">
        <v>0.1</v>
      </c>
      <c r="N850" s="133">
        <v>12</v>
      </c>
      <c r="O850" s="133">
        <f>9+12+12+12+12+12</f>
        <v>69</v>
      </c>
      <c r="P850" s="139">
        <f t="shared" si="99"/>
        <v>33.640000000000008</v>
      </c>
      <c r="Q850" s="136">
        <f t="shared" si="101"/>
        <v>403.68000000000006</v>
      </c>
      <c r="R850" s="136">
        <f t="shared" si="102"/>
        <v>2321.1600000000003</v>
      </c>
      <c r="S850" s="136">
        <f t="shared" si="103"/>
        <v>2724.84</v>
      </c>
      <c r="T850" s="136">
        <f t="shared" si="100"/>
        <v>1311.96</v>
      </c>
    </row>
    <row r="851" spans="1:20" ht="14.25">
      <c r="A851" s="130" t="s">
        <v>190</v>
      </c>
      <c r="B851" s="130">
        <v>59</v>
      </c>
      <c r="C851" s="130">
        <v>1</v>
      </c>
      <c r="D851" s="131" t="s">
        <v>197</v>
      </c>
      <c r="E851" s="135">
        <v>1325901</v>
      </c>
      <c r="F851" s="132">
        <v>649</v>
      </c>
      <c r="G851" s="135">
        <v>40619</v>
      </c>
      <c r="H851" s="135">
        <v>40399</v>
      </c>
      <c r="I851" s="133">
        <v>2629.67</v>
      </c>
      <c r="J851" s="132" t="s">
        <v>875</v>
      </c>
      <c r="K851" s="132" t="s">
        <v>1878</v>
      </c>
      <c r="L851" s="132"/>
      <c r="M851" s="163">
        <v>0.1</v>
      </c>
      <c r="N851" s="133">
        <v>12</v>
      </c>
      <c r="O851" s="133">
        <f>9+12+12+12+12+12</f>
        <v>69</v>
      </c>
      <c r="P851" s="139">
        <f t="shared" si="99"/>
        <v>21.913916666666669</v>
      </c>
      <c r="Q851" s="136">
        <f t="shared" si="101"/>
        <v>262.96700000000004</v>
      </c>
      <c r="R851" s="136">
        <f t="shared" si="102"/>
        <v>1512.0602500000002</v>
      </c>
      <c r="S851" s="136">
        <f t="shared" si="103"/>
        <v>1775.0272500000003</v>
      </c>
      <c r="T851" s="136">
        <f t="shared" si="100"/>
        <v>854.64274999999975</v>
      </c>
    </row>
    <row r="852" spans="1:20" ht="14.25">
      <c r="A852" s="130" t="s">
        <v>190</v>
      </c>
      <c r="B852" s="130">
        <v>61</v>
      </c>
      <c r="C852" s="130">
        <v>1</v>
      </c>
      <c r="D852" s="131" t="s">
        <v>876</v>
      </c>
      <c r="E852" s="135">
        <v>1179835</v>
      </c>
      <c r="F852" s="132">
        <v>3990</v>
      </c>
      <c r="G852" s="135">
        <v>40619</v>
      </c>
      <c r="H852" s="132"/>
      <c r="I852" s="133">
        <v>2180</v>
      </c>
      <c r="J852" s="132"/>
      <c r="K852" s="132" t="s">
        <v>1878</v>
      </c>
      <c r="L852" s="132"/>
      <c r="M852" s="163">
        <v>0.1</v>
      </c>
      <c r="N852" s="133">
        <v>12</v>
      </c>
      <c r="O852" s="133">
        <f t="shared" ref="O852:O856" si="105">9+12+12+12+12+12</f>
        <v>69</v>
      </c>
      <c r="P852" s="139">
        <f t="shared" si="99"/>
        <v>18.166666666666668</v>
      </c>
      <c r="Q852" s="136">
        <f t="shared" si="101"/>
        <v>218</v>
      </c>
      <c r="R852" s="136">
        <f t="shared" si="102"/>
        <v>1253.5</v>
      </c>
      <c r="S852" s="136">
        <f t="shared" si="103"/>
        <v>1471.5</v>
      </c>
      <c r="T852" s="136">
        <f t="shared" si="100"/>
        <v>708.5</v>
      </c>
    </row>
    <row r="853" spans="1:20" ht="14.25">
      <c r="A853" s="130" t="s">
        <v>190</v>
      </c>
      <c r="B853" s="130">
        <v>62</v>
      </c>
      <c r="C853" s="130">
        <v>1</v>
      </c>
      <c r="D853" s="131" t="s">
        <v>876</v>
      </c>
      <c r="E853" s="135">
        <v>1179835</v>
      </c>
      <c r="F853" s="132">
        <v>3990</v>
      </c>
      <c r="G853" s="135">
        <v>40619</v>
      </c>
      <c r="H853" s="132"/>
      <c r="I853" s="133">
        <v>2180</v>
      </c>
      <c r="J853" s="132"/>
      <c r="K853" s="132" t="s">
        <v>1878</v>
      </c>
      <c r="L853" s="132"/>
      <c r="M853" s="163">
        <v>0.1</v>
      </c>
      <c r="N853" s="133">
        <v>12</v>
      </c>
      <c r="O853" s="133">
        <f t="shared" si="105"/>
        <v>69</v>
      </c>
      <c r="P853" s="139">
        <f t="shared" si="99"/>
        <v>18.166666666666668</v>
      </c>
      <c r="Q853" s="136">
        <f t="shared" si="101"/>
        <v>218</v>
      </c>
      <c r="R853" s="136">
        <f t="shared" si="102"/>
        <v>1253.5</v>
      </c>
      <c r="S853" s="136">
        <f t="shared" si="103"/>
        <v>1471.5</v>
      </c>
      <c r="T853" s="136">
        <f t="shared" si="100"/>
        <v>708.5</v>
      </c>
    </row>
    <row r="854" spans="1:20" ht="14.25">
      <c r="A854" s="130" t="s">
        <v>190</v>
      </c>
      <c r="B854" s="130">
        <v>63</v>
      </c>
      <c r="C854" s="130">
        <v>1</v>
      </c>
      <c r="D854" s="131" t="s">
        <v>876</v>
      </c>
      <c r="E854" s="135">
        <v>1179835</v>
      </c>
      <c r="F854" s="132">
        <v>3990</v>
      </c>
      <c r="G854" s="135">
        <v>40619</v>
      </c>
      <c r="H854" s="132"/>
      <c r="I854" s="133">
        <v>2180</v>
      </c>
      <c r="J854" s="132"/>
      <c r="K854" s="132" t="s">
        <v>1878</v>
      </c>
      <c r="L854" s="132"/>
      <c r="M854" s="163">
        <v>0.1</v>
      </c>
      <c r="N854" s="133">
        <v>12</v>
      </c>
      <c r="O854" s="133">
        <f t="shared" si="105"/>
        <v>69</v>
      </c>
      <c r="P854" s="139">
        <f t="shared" si="99"/>
        <v>18.166666666666668</v>
      </c>
      <c r="Q854" s="136">
        <f t="shared" si="101"/>
        <v>218</v>
      </c>
      <c r="R854" s="136">
        <f t="shared" si="102"/>
        <v>1253.5</v>
      </c>
      <c r="S854" s="136">
        <f t="shared" si="103"/>
        <v>1471.5</v>
      </c>
      <c r="T854" s="136">
        <f t="shared" si="100"/>
        <v>708.5</v>
      </c>
    </row>
    <row r="855" spans="1:20" ht="14.25">
      <c r="A855" s="130" t="s">
        <v>190</v>
      </c>
      <c r="B855" s="130">
        <v>64</v>
      </c>
      <c r="C855" s="130">
        <v>1</v>
      </c>
      <c r="D855" s="131" t="s">
        <v>876</v>
      </c>
      <c r="E855" s="135">
        <v>1179835</v>
      </c>
      <c r="F855" s="132">
        <v>3990</v>
      </c>
      <c r="G855" s="135">
        <v>40619</v>
      </c>
      <c r="H855" s="132"/>
      <c r="I855" s="133">
        <v>2180</v>
      </c>
      <c r="J855" s="132"/>
      <c r="K855" s="132" t="s">
        <v>1878</v>
      </c>
      <c r="L855" s="132"/>
      <c r="M855" s="163">
        <v>0.1</v>
      </c>
      <c r="N855" s="133">
        <v>12</v>
      </c>
      <c r="O855" s="133">
        <f t="shared" si="105"/>
        <v>69</v>
      </c>
      <c r="P855" s="139">
        <f t="shared" si="99"/>
        <v>18.166666666666668</v>
      </c>
      <c r="Q855" s="136">
        <f t="shared" si="101"/>
        <v>218</v>
      </c>
      <c r="R855" s="136">
        <f t="shared" si="102"/>
        <v>1253.5</v>
      </c>
      <c r="S855" s="136">
        <f t="shared" si="103"/>
        <v>1471.5</v>
      </c>
      <c r="T855" s="136">
        <f t="shared" si="100"/>
        <v>708.5</v>
      </c>
    </row>
    <row r="856" spans="1:20" ht="14.25">
      <c r="A856" s="130" t="s">
        <v>190</v>
      </c>
      <c r="B856" s="130">
        <v>70</v>
      </c>
      <c r="C856" s="130">
        <v>1</v>
      </c>
      <c r="D856" s="131" t="s">
        <v>877</v>
      </c>
      <c r="E856" s="135">
        <v>1190762</v>
      </c>
      <c r="F856" s="132">
        <v>118</v>
      </c>
      <c r="G856" s="135">
        <v>40619</v>
      </c>
      <c r="H856" s="132"/>
      <c r="I856" s="133">
        <v>368</v>
      </c>
      <c r="J856" s="132"/>
      <c r="K856" s="132" t="s">
        <v>1863</v>
      </c>
      <c r="L856" s="132"/>
      <c r="M856" s="163">
        <v>0.1</v>
      </c>
      <c r="N856" s="133">
        <v>12</v>
      </c>
      <c r="O856" s="133">
        <f t="shared" si="105"/>
        <v>69</v>
      </c>
      <c r="P856" s="139">
        <f t="shared" si="99"/>
        <v>3.0666666666666669</v>
      </c>
      <c r="Q856" s="136">
        <f t="shared" si="101"/>
        <v>36.800000000000004</v>
      </c>
      <c r="R856" s="136">
        <f t="shared" si="102"/>
        <v>211.60000000000002</v>
      </c>
      <c r="S856" s="136">
        <f t="shared" si="103"/>
        <v>248.40000000000003</v>
      </c>
      <c r="T856" s="136">
        <f t="shared" si="100"/>
        <v>119.59999999999997</v>
      </c>
    </row>
    <row r="857" spans="1:20" ht="14.25">
      <c r="A857" s="130" t="s">
        <v>190</v>
      </c>
      <c r="B857" s="130">
        <v>73</v>
      </c>
      <c r="C857" s="130">
        <v>1</v>
      </c>
      <c r="D857" s="131" t="s">
        <v>879</v>
      </c>
      <c r="E857" s="135">
        <v>1219922</v>
      </c>
      <c r="F857" s="132">
        <v>1385</v>
      </c>
      <c r="G857" s="135">
        <v>41332</v>
      </c>
      <c r="H857" s="143">
        <v>40861</v>
      </c>
      <c r="I857" s="133">
        <v>533.6</v>
      </c>
      <c r="J857" s="132" t="s">
        <v>811</v>
      </c>
      <c r="K857" s="132" t="s">
        <v>1882</v>
      </c>
      <c r="L857" s="132"/>
      <c r="M857" s="163">
        <v>0.1</v>
      </c>
      <c r="N857" s="133">
        <v>12</v>
      </c>
      <c r="O857" s="133">
        <f>10+12+12+12</f>
        <v>46</v>
      </c>
      <c r="P857" s="139">
        <f t="shared" si="99"/>
        <v>4.4466666666666672</v>
      </c>
      <c r="Q857" s="136">
        <f t="shared" si="101"/>
        <v>53.360000000000007</v>
      </c>
      <c r="R857" s="136">
        <f t="shared" si="102"/>
        <v>204.54666666666668</v>
      </c>
      <c r="S857" s="136">
        <f t="shared" si="103"/>
        <v>257.90666666666669</v>
      </c>
      <c r="T857" s="136">
        <f t="shared" si="100"/>
        <v>275.69333333333333</v>
      </c>
    </row>
    <row r="858" spans="1:20" ht="14.25">
      <c r="A858" s="130" t="s">
        <v>190</v>
      </c>
      <c r="B858" s="130">
        <v>80</v>
      </c>
      <c r="C858" s="130">
        <v>1</v>
      </c>
      <c r="D858" s="131" t="s">
        <v>877</v>
      </c>
      <c r="E858" s="135">
        <v>1190762</v>
      </c>
      <c r="F858" s="132">
        <v>118</v>
      </c>
      <c r="G858" s="135">
        <v>41332</v>
      </c>
      <c r="H858" s="132"/>
      <c r="I858" s="133">
        <v>386</v>
      </c>
      <c r="J858" s="132"/>
      <c r="K858" s="132" t="s">
        <v>1863</v>
      </c>
      <c r="L858" s="132"/>
      <c r="M858" s="163">
        <v>0.1</v>
      </c>
      <c r="N858" s="133">
        <v>12</v>
      </c>
      <c r="O858" s="133">
        <f>10+12+12+12</f>
        <v>46</v>
      </c>
      <c r="P858" s="139">
        <f t="shared" si="99"/>
        <v>3.2166666666666668</v>
      </c>
      <c r="Q858" s="136">
        <f t="shared" si="101"/>
        <v>38.6</v>
      </c>
      <c r="R858" s="136">
        <f t="shared" si="102"/>
        <v>147.96666666666667</v>
      </c>
      <c r="S858" s="136">
        <f t="shared" si="103"/>
        <v>186.56666666666666</v>
      </c>
      <c r="T858" s="136">
        <f t="shared" si="100"/>
        <v>199.43333333333334</v>
      </c>
    </row>
    <row r="859" spans="1:20" ht="14.25">
      <c r="A859" s="144" t="s">
        <v>190</v>
      </c>
      <c r="B859" s="144">
        <v>82</v>
      </c>
      <c r="C859" s="144">
        <v>1</v>
      </c>
      <c r="D859" s="145" t="s">
        <v>880</v>
      </c>
      <c r="E859" s="147" t="s">
        <v>881</v>
      </c>
      <c r="F859" s="132">
        <v>453</v>
      </c>
      <c r="G859" s="135">
        <v>37117</v>
      </c>
      <c r="H859" s="132">
        <v>6381</v>
      </c>
      <c r="I859" s="133">
        <v>424.35</v>
      </c>
      <c r="J859" s="132" t="s">
        <v>882</v>
      </c>
      <c r="K859" s="132" t="s">
        <v>1881</v>
      </c>
      <c r="L859" s="132"/>
      <c r="M859" s="163">
        <v>0.1</v>
      </c>
      <c r="N859" s="133">
        <v>0</v>
      </c>
      <c r="O859" s="133">
        <v>120</v>
      </c>
      <c r="P859" s="139">
        <f t="shared" si="99"/>
        <v>3.5362500000000003</v>
      </c>
      <c r="Q859" s="136">
        <f t="shared" si="101"/>
        <v>0</v>
      </c>
      <c r="R859" s="136">
        <f t="shared" si="102"/>
        <v>424.35</v>
      </c>
      <c r="S859" s="136">
        <f t="shared" si="103"/>
        <v>424.35</v>
      </c>
      <c r="T859" s="136">
        <f t="shared" si="100"/>
        <v>0</v>
      </c>
    </row>
    <row r="860" spans="1:20" ht="14.25">
      <c r="A860" s="144" t="s">
        <v>190</v>
      </c>
      <c r="B860" s="144">
        <v>83</v>
      </c>
      <c r="C860" s="144">
        <v>1</v>
      </c>
      <c r="D860" s="145" t="s">
        <v>880</v>
      </c>
      <c r="E860" s="147" t="s">
        <v>881</v>
      </c>
      <c r="F860" s="132">
        <v>453</v>
      </c>
      <c r="G860" s="135">
        <v>37117</v>
      </c>
      <c r="H860" s="132">
        <v>6381</v>
      </c>
      <c r="I860" s="133">
        <v>424.35</v>
      </c>
      <c r="J860" s="132" t="s">
        <v>882</v>
      </c>
      <c r="K860" s="132" t="s">
        <v>1881</v>
      </c>
      <c r="L860" s="132"/>
      <c r="M860" s="163">
        <v>0.1</v>
      </c>
      <c r="N860" s="133">
        <v>0</v>
      </c>
      <c r="O860" s="133">
        <v>120</v>
      </c>
      <c r="P860" s="139">
        <f t="shared" si="99"/>
        <v>3.5362500000000003</v>
      </c>
      <c r="Q860" s="136">
        <f t="shared" si="101"/>
        <v>0</v>
      </c>
      <c r="R860" s="136">
        <f t="shared" si="102"/>
        <v>424.35</v>
      </c>
      <c r="S860" s="136">
        <f t="shared" si="103"/>
        <v>424.35</v>
      </c>
      <c r="T860" s="136">
        <f t="shared" si="100"/>
        <v>0</v>
      </c>
    </row>
    <row r="861" spans="1:20" ht="14.25">
      <c r="A861" s="144" t="s">
        <v>190</v>
      </c>
      <c r="B861" s="144">
        <v>84</v>
      </c>
      <c r="C861" s="144">
        <v>1</v>
      </c>
      <c r="D861" s="145" t="s">
        <v>883</v>
      </c>
      <c r="E861" s="147" t="s">
        <v>884</v>
      </c>
      <c r="F861" s="147">
        <v>3212</v>
      </c>
      <c r="G861" s="135">
        <v>38951</v>
      </c>
      <c r="H861" s="132" t="s">
        <v>885</v>
      </c>
      <c r="I861" s="133">
        <v>299</v>
      </c>
      <c r="J861" s="132"/>
      <c r="K861" s="132" t="s">
        <v>1866</v>
      </c>
      <c r="L861" s="132"/>
      <c r="M861" s="164">
        <v>0.33329999999999999</v>
      </c>
      <c r="N861" s="133">
        <v>0</v>
      </c>
      <c r="O861" s="133">
        <f>12*3</f>
        <v>36</v>
      </c>
      <c r="P861" s="139">
        <f t="shared" si="99"/>
        <v>8.3047249999999995</v>
      </c>
      <c r="Q861" s="136">
        <f t="shared" si="101"/>
        <v>0</v>
      </c>
      <c r="R861" s="136">
        <f t="shared" si="102"/>
        <v>298.9701</v>
      </c>
      <c r="S861" s="136">
        <f t="shared" si="103"/>
        <v>298.9701</v>
      </c>
      <c r="T861" s="136">
        <f t="shared" si="100"/>
        <v>2.9899999999997817E-2</v>
      </c>
    </row>
    <row r="862" spans="1:20" ht="14.25">
      <c r="A862" s="144" t="s">
        <v>190</v>
      </c>
      <c r="B862" s="144">
        <v>85</v>
      </c>
      <c r="C862" s="144">
        <v>1</v>
      </c>
      <c r="D862" s="145" t="s">
        <v>886</v>
      </c>
      <c r="E862" s="147" t="s">
        <v>350</v>
      </c>
      <c r="F862" s="132">
        <v>3643</v>
      </c>
      <c r="G862" s="148">
        <v>39209</v>
      </c>
      <c r="H862" s="135" t="s">
        <v>887</v>
      </c>
      <c r="I862" s="133">
        <v>805</v>
      </c>
      <c r="J862" s="132" t="s">
        <v>793</v>
      </c>
      <c r="K862" s="132" t="s">
        <v>1881</v>
      </c>
      <c r="L862" s="132"/>
      <c r="M862" s="163">
        <v>0.1</v>
      </c>
      <c r="N862" s="133">
        <v>5</v>
      </c>
      <c r="O862" s="133">
        <f>7+12+12+12+12+12+12+12+12+12</f>
        <v>115</v>
      </c>
      <c r="P862" s="139">
        <f t="shared" si="99"/>
        <v>6.708333333333333</v>
      </c>
      <c r="Q862" s="136">
        <f t="shared" si="101"/>
        <v>33.541666666666664</v>
      </c>
      <c r="R862" s="136">
        <f t="shared" si="102"/>
        <v>771.45833333333326</v>
      </c>
      <c r="S862" s="136">
        <f t="shared" si="103"/>
        <v>804.99999999999989</v>
      </c>
      <c r="T862" s="136">
        <f t="shared" si="100"/>
        <v>0</v>
      </c>
    </row>
    <row r="863" spans="1:20" ht="14.25">
      <c r="A863" s="144" t="s">
        <v>190</v>
      </c>
      <c r="B863" s="144">
        <v>88</v>
      </c>
      <c r="C863" s="144">
        <v>1</v>
      </c>
      <c r="D863" s="145" t="s">
        <v>888</v>
      </c>
      <c r="E863" s="148">
        <v>2599137</v>
      </c>
      <c r="F863" s="147">
        <v>291</v>
      </c>
      <c r="G863" s="135">
        <v>41122</v>
      </c>
      <c r="H863" s="132" t="s">
        <v>889</v>
      </c>
      <c r="I863" s="133">
        <v>728.99</v>
      </c>
      <c r="J863" s="132" t="s">
        <v>388</v>
      </c>
      <c r="K863" s="132" t="s">
        <v>1863</v>
      </c>
      <c r="L863" s="132"/>
      <c r="M863" s="163">
        <v>0.1</v>
      </c>
      <c r="N863" s="133">
        <v>12</v>
      </c>
      <c r="O863" s="133">
        <f>4+12+12+12+12</f>
        <v>52</v>
      </c>
      <c r="P863" s="139">
        <f t="shared" si="99"/>
        <v>6.0749166666666667</v>
      </c>
      <c r="Q863" s="136">
        <f t="shared" si="101"/>
        <v>72.899000000000001</v>
      </c>
      <c r="R863" s="136">
        <f t="shared" si="102"/>
        <v>315.89566666666667</v>
      </c>
      <c r="S863" s="136">
        <f t="shared" si="103"/>
        <v>388.79466666666667</v>
      </c>
      <c r="T863" s="136">
        <f t="shared" si="100"/>
        <v>340.19533333333334</v>
      </c>
    </row>
    <row r="864" spans="1:20" ht="14.25">
      <c r="A864" s="144" t="s">
        <v>190</v>
      </c>
      <c r="B864" s="144">
        <v>92</v>
      </c>
      <c r="C864" s="149">
        <v>1</v>
      </c>
      <c r="D864" s="150" t="s">
        <v>890</v>
      </c>
      <c r="E864" s="147"/>
      <c r="F864" s="147">
        <v>449</v>
      </c>
      <c r="G864" s="135">
        <v>41207</v>
      </c>
      <c r="H864" s="132" t="s">
        <v>891</v>
      </c>
      <c r="I864" s="133">
        <v>812</v>
      </c>
      <c r="J864" s="132" t="s">
        <v>401</v>
      </c>
      <c r="K864" s="132" t="s">
        <v>1866</v>
      </c>
      <c r="L864" s="132"/>
      <c r="M864" s="163">
        <v>0.33329999999999999</v>
      </c>
      <c r="N864" s="133">
        <v>0</v>
      </c>
      <c r="O864" s="133">
        <v>36</v>
      </c>
      <c r="P864" s="139">
        <f t="shared" si="99"/>
        <v>22.553299999999997</v>
      </c>
      <c r="Q864" s="136">
        <f t="shared" si="101"/>
        <v>0</v>
      </c>
      <c r="R864" s="136">
        <f t="shared" si="102"/>
        <v>811.91879999999992</v>
      </c>
      <c r="S864" s="136">
        <f t="shared" si="103"/>
        <v>811.91879999999992</v>
      </c>
      <c r="T864" s="136">
        <f t="shared" si="100"/>
        <v>8.1200000000080763E-2</v>
      </c>
    </row>
    <row r="865" spans="1:20" ht="14.25">
      <c r="A865" s="144" t="s">
        <v>190</v>
      </c>
      <c r="B865" s="144">
        <v>93</v>
      </c>
      <c r="C865" s="149">
        <v>1</v>
      </c>
      <c r="D865" s="150" t="s">
        <v>892</v>
      </c>
      <c r="E865" s="147"/>
      <c r="F865" s="147">
        <v>535</v>
      </c>
      <c r="G865" s="135">
        <v>41242</v>
      </c>
      <c r="H865" s="132">
        <v>2632</v>
      </c>
      <c r="I865" s="133">
        <v>348</v>
      </c>
      <c r="J865" s="132" t="s">
        <v>355</v>
      </c>
      <c r="K865" s="132" t="s">
        <v>1879</v>
      </c>
      <c r="L865" s="132"/>
      <c r="M865" s="163">
        <v>0.1</v>
      </c>
      <c r="N865" s="133">
        <v>12</v>
      </c>
      <c r="O865" s="133">
        <f>1+12+12+12+12</f>
        <v>49</v>
      </c>
      <c r="P865" s="139">
        <f t="shared" si="99"/>
        <v>2.9000000000000004</v>
      </c>
      <c r="Q865" s="136">
        <f t="shared" si="101"/>
        <v>34.800000000000004</v>
      </c>
      <c r="R865" s="136">
        <f t="shared" si="102"/>
        <v>142.10000000000002</v>
      </c>
      <c r="S865" s="136">
        <f t="shared" si="103"/>
        <v>176.90000000000003</v>
      </c>
      <c r="T865" s="136">
        <f t="shared" si="100"/>
        <v>171.09999999999997</v>
      </c>
    </row>
    <row r="866" spans="1:20" ht="14.25">
      <c r="A866" s="144" t="s">
        <v>190</v>
      </c>
      <c r="B866" s="144">
        <v>94</v>
      </c>
      <c r="C866" s="149">
        <v>1</v>
      </c>
      <c r="D866" s="150" t="s">
        <v>892</v>
      </c>
      <c r="E866" s="147"/>
      <c r="F866" s="147">
        <v>535</v>
      </c>
      <c r="G866" s="135">
        <v>41242</v>
      </c>
      <c r="H866" s="132">
        <v>2632</v>
      </c>
      <c r="I866" s="133">
        <v>348</v>
      </c>
      <c r="J866" s="132" t="s">
        <v>355</v>
      </c>
      <c r="K866" s="132" t="s">
        <v>1879</v>
      </c>
      <c r="L866" s="132"/>
      <c r="M866" s="163">
        <v>0.1</v>
      </c>
      <c r="N866" s="133">
        <v>12</v>
      </c>
      <c r="O866" s="133">
        <f t="shared" ref="O866:O873" si="106">1+12+12+12+12</f>
        <v>49</v>
      </c>
      <c r="P866" s="139">
        <f t="shared" si="99"/>
        <v>2.9000000000000004</v>
      </c>
      <c r="Q866" s="136">
        <f t="shared" si="101"/>
        <v>34.800000000000004</v>
      </c>
      <c r="R866" s="136">
        <f t="shared" si="102"/>
        <v>142.10000000000002</v>
      </c>
      <c r="S866" s="136">
        <f t="shared" si="103"/>
        <v>176.90000000000003</v>
      </c>
      <c r="T866" s="136">
        <f t="shared" si="100"/>
        <v>171.09999999999997</v>
      </c>
    </row>
    <row r="867" spans="1:20" ht="14.25">
      <c r="A867" s="144" t="s">
        <v>190</v>
      </c>
      <c r="B867" s="144">
        <v>95</v>
      </c>
      <c r="C867" s="149">
        <v>1</v>
      </c>
      <c r="D867" s="150" t="s">
        <v>892</v>
      </c>
      <c r="E867" s="147"/>
      <c r="F867" s="147">
        <v>535</v>
      </c>
      <c r="G867" s="135">
        <v>41242</v>
      </c>
      <c r="H867" s="132">
        <v>2632</v>
      </c>
      <c r="I867" s="133">
        <v>348</v>
      </c>
      <c r="J867" s="132" t="s">
        <v>355</v>
      </c>
      <c r="K867" s="132" t="s">
        <v>1879</v>
      </c>
      <c r="L867" s="132"/>
      <c r="M867" s="163">
        <v>0.1</v>
      </c>
      <c r="N867" s="133">
        <v>12</v>
      </c>
      <c r="O867" s="133">
        <f t="shared" si="106"/>
        <v>49</v>
      </c>
      <c r="P867" s="139">
        <f t="shared" si="99"/>
        <v>2.9000000000000004</v>
      </c>
      <c r="Q867" s="136">
        <f t="shared" si="101"/>
        <v>34.800000000000004</v>
      </c>
      <c r="R867" s="136">
        <f t="shared" si="102"/>
        <v>142.10000000000002</v>
      </c>
      <c r="S867" s="136">
        <f t="shared" si="103"/>
        <v>176.90000000000003</v>
      </c>
      <c r="T867" s="136">
        <f t="shared" si="100"/>
        <v>171.09999999999997</v>
      </c>
    </row>
    <row r="868" spans="1:20" ht="14.25">
      <c r="A868" s="144" t="s">
        <v>190</v>
      </c>
      <c r="B868" s="144">
        <v>96</v>
      </c>
      <c r="C868" s="149">
        <v>1</v>
      </c>
      <c r="D868" s="150" t="s">
        <v>1904</v>
      </c>
      <c r="E868" s="148">
        <v>1179804</v>
      </c>
      <c r="F868" s="147">
        <v>4310</v>
      </c>
      <c r="G868" s="135">
        <v>41242</v>
      </c>
      <c r="H868" s="132"/>
      <c r="I868" s="133">
        <v>1088.19</v>
      </c>
      <c r="J868" s="132"/>
      <c r="K868" s="132" t="s">
        <v>1879</v>
      </c>
      <c r="L868" s="132"/>
      <c r="M868" s="163">
        <v>0.1</v>
      </c>
      <c r="N868" s="133">
        <v>12</v>
      </c>
      <c r="O868" s="133">
        <f t="shared" si="106"/>
        <v>49</v>
      </c>
      <c r="P868" s="139">
        <f t="shared" si="99"/>
        <v>9.0682500000000008</v>
      </c>
      <c r="Q868" s="136">
        <f t="shared" si="101"/>
        <v>108.81900000000002</v>
      </c>
      <c r="R868" s="136">
        <f t="shared" si="102"/>
        <v>444.34425000000005</v>
      </c>
      <c r="S868" s="136">
        <f t="shared" si="103"/>
        <v>553.16325000000006</v>
      </c>
      <c r="T868" s="136">
        <f t="shared" si="100"/>
        <v>535.02674999999999</v>
      </c>
    </row>
    <row r="869" spans="1:20" ht="14.25">
      <c r="A869" s="144" t="s">
        <v>190</v>
      </c>
      <c r="B869" s="144">
        <v>97</v>
      </c>
      <c r="C869" s="149">
        <v>1</v>
      </c>
      <c r="D869" s="150" t="s">
        <v>1904</v>
      </c>
      <c r="E869" s="148">
        <v>1179804</v>
      </c>
      <c r="F869" s="147">
        <v>4310</v>
      </c>
      <c r="G869" s="135">
        <v>41242</v>
      </c>
      <c r="H869" s="132"/>
      <c r="I869" s="133">
        <v>1088.19</v>
      </c>
      <c r="J869" s="132"/>
      <c r="K869" s="132" t="s">
        <v>1879</v>
      </c>
      <c r="L869" s="132"/>
      <c r="M869" s="163">
        <v>0.1</v>
      </c>
      <c r="N869" s="133">
        <v>12</v>
      </c>
      <c r="O869" s="133">
        <f t="shared" si="106"/>
        <v>49</v>
      </c>
      <c r="P869" s="139">
        <f t="shared" si="99"/>
        <v>9.0682500000000008</v>
      </c>
      <c r="Q869" s="136">
        <f t="shared" si="101"/>
        <v>108.81900000000002</v>
      </c>
      <c r="R869" s="136">
        <f t="shared" si="102"/>
        <v>444.34425000000005</v>
      </c>
      <c r="S869" s="136">
        <f t="shared" si="103"/>
        <v>553.16325000000006</v>
      </c>
      <c r="T869" s="136">
        <f t="shared" si="100"/>
        <v>535.02674999999999</v>
      </c>
    </row>
    <row r="870" spans="1:20" ht="14.25">
      <c r="A870" s="144" t="s">
        <v>190</v>
      </c>
      <c r="B870" s="144">
        <v>98</v>
      </c>
      <c r="C870" s="149">
        <v>1</v>
      </c>
      <c r="D870" s="150" t="s">
        <v>1905</v>
      </c>
      <c r="E870" s="148">
        <v>1179804</v>
      </c>
      <c r="F870" s="147">
        <v>4310</v>
      </c>
      <c r="G870" s="135">
        <v>41242</v>
      </c>
      <c r="H870" s="132"/>
      <c r="I870" s="133">
        <v>1088.19</v>
      </c>
      <c r="J870" s="132"/>
      <c r="K870" s="132" t="s">
        <v>1879</v>
      </c>
      <c r="L870" s="132"/>
      <c r="M870" s="163">
        <v>0.1</v>
      </c>
      <c r="N870" s="133">
        <v>12</v>
      </c>
      <c r="O870" s="133">
        <f t="shared" si="106"/>
        <v>49</v>
      </c>
      <c r="P870" s="139">
        <f t="shared" si="99"/>
        <v>9.0682500000000008</v>
      </c>
      <c r="Q870" s="136">
        <f t="shared" si="101"/>
        <v>108.81900000000002</v>
      </c>
      <c r="R870" s="136">
        <f t="shared" si="102"/>
        <v>444.34425000000005</v>
      </c>
      <c r="S870" s="136">
        <f t="shared" si="103"/>
        <v>553.16325000000006</v>
      </c>
      <c r="T870" s="136">
        <f t="shared" si="100"/>
        <v>535.02674999999999</v>
      </c>
    </row>
    <row r="871" spans="1:20" ht="14.25">
      <c r="A871" s="144" t="s">
        <v>190</v>
      </c>
      <c r="B871" s="144">
        <v>99</v>
      </c>
      <c r="C871" s="149">
        <v>1</v>
      </c>
      <c r="D871" s="150" t="s">
        <v>893</v>
      </c>
      <c r="E871" s="148">
        <v>1179804</v>
      </c>
      <c r="F871" s="147">
        <v>4310</v>
      </c>
      <c r="G871" s="135">
        <v>41242</v>
      </c>
      <c r="H871" s="132"/>
      <c r="I871" s="133">
        <v>1088.19</v>
      </c>
      <c r="J871" s="132"/>
      <c r="K871" s="132" t="s">
        <v>1879</v>
      </c>
      <c r="L871" s="132"/>
      <c r="M871" s="163">
        <v>0.1</v>
      </c>
      <c r="N871" s="133">
        <v>12</v>
      </c>
      <c r="O871" s="133">
        <f t="shared" si="106"/>
        <v>49</v>
      </c>
      <c r="P871" s="139">
        <f t="shared" si="99"/>
        <v>9.0682500000000008</v>
      </c>
      <c r="Q871" s="136">
        <f t="shared" si="101"/>
        <v>108.81900000000002</v>
      </c>
      <c r="R871" s="136">
        <f t="shared" si="102"/>
        <v>444.34425000000005</v>
      </c>
      <c r="S871" s="136">
        <f t="shared" si="103"/>
        <v>553.16325000000006</v>
      </c>
      <c r="T871" s="136">
        <f t="shared" si="100"/>
        <v>535.02674999999999</v>
      </c>
    </row>
    <row r="872" spans="1:20" ht="14.25">
      <c r="A872" s="144" t="s">
        <v>190</v>
      </c>
      <c r="B872" s="144">
        <v>100</v>
      </c>
      <c r="C872" s="149">
        <v>1</v>
      </c>
      <c r="D872" s="150" t="s">
        <v>893</v>
      </c>
      <c r="E872" s="148">
        <v>1179804</v>
      </c>
      <c r="F872" s="147">
        <v>4310</v>
      </c>
      <c r="G872" s="135">
        <v>41242</v>
      </c>
      <c r="H872" s="132"/>
      <c r="I872" s="133">
        <v>1088.19</v>
      </c>
      <c r="J872" s="132"/>
      <c r="K872" s="132" t="s">
        <v>1879</v>
      </c>
      <c r="L872" s="132"/>
      <c r="M872" s="163">
        <v>0.1</v>
      </c>
      <c r="N872" s="133">
        <v>12</v>
      </c>
      <c r="O872" s="133">
        <f t="shared" si="106"/>
        <v>49</v>
      </c>
      <c r="P872" s="139">
        <f t="shared" si="99"/>
        <v>9.0682500000000008</v>
      </c>
      <c r="Q872" s="136">
        <f t="shared" si="101"/>
        <v>108.81900000000002</v>
      </c>
      <c r="R872" s="136">
        <f t="shared" si="102"/>
        <v>444.34425000000005</v>
      </c>
      <c r="S872" s="136">
        <f t="shared" si="103"/>
        <v>553.16325000000006</v>
      </c>
      <c r="T872" s="136">
        <f t="shared" si="100"/>
        <v>535.02674999999999</v>
      </c>
    </row>
    <row r="873" spans="1:20" ht="14.25">
      <c r="A873" s="144" t="s">
        <v>190</v>
      </c>
      <c r="B873" s="144">
        <v>101</v>
      </c>
      <c r="C873" s="149">
        <v>1</v>
      </c>
      <c r="D873" s="150" t="s">
        <v>893</v>
      </c>
      <c r="E873" s="148">
        <v>1179804</v>
      </c>
      <c r="F873" s="147">
        <v>4310</v>
      </c>
      <c r="G873" s="135">
        <v>41242</v>
      </c>
      <c r="H873" s="132"/>
      <c r="I873" s="133">
        <v>1088.19</v>
      </c>
      <c r="J873" s="132"/>
      <c r="K873" s="132" t="s">
        <v>1879</v>
      </c>
      <c r="L873" s="132"/>
      <c r="M873" s="163">
        <v>0.1</v>
      </c>
      <c r="N873" s="133">
        <v>12</v>
      </c>
      <c r="O873" s="133">
        <f t="shared" si="106"/>
        <v>49</v>
      </c>
      <c r="P873" s="139">
        <f t="shared" ref="P873:P895" si="107">+I873*M873/12</f>
        <v>9.0682500000000008</v>
      </c>
      <c r="Q873" s="136">
        <f t="shared" si="101"/>
        <v>108.81900000000002</v>
      </c>
      <c r="R873" s="136">
        <f t="shared" si="102"/>
        <v>444.34425000000005</v>
      </c>
      <c r="S873" s="136">
        <f t="shared" si="103"/>
        <v>553.16325000000006</v>
      </c>
      <c r="T873" s="136">
        <f t="shared" ref="T873:T895" si="108">+I873-S873</f>
        <v>535.02674999999999</v>
      </c>
    </row>
    <row r="874" spans="1:20" ht="14.25">
      <c r="A874" s="144" t="s">
        <v>190</v>
      </c>
      <c r="B874" s="144">
        <v>106</v>
      </c>
      <c r="C874" s="144">
        <v>1</v>
      </c>
      <c r="D874" s="145" t="s">
        <v>841</v>
      </c>
      <c r="E874" s="135">
        <v>1358805</v>
      </c>
      <c r="F874" s="132">
        <v>1378</v>
      </c>
      <c r="G874" s="135">
        <v>40870</v>
      </c>
      <c r="H874" s="132" t="s">
        <v>894</v>
      </c>
      <c r="I874" s="133">
        <v>799</v>
      </c>
      <c r="J874" s="132" t="s">
        <v>895</v>
      </c>
      <c r="K874" s="132" t="s">
        <v>1863</v>
      </c>
      <c r="L874" s="132"/>
      <c r="M874" s="163">
        <v>0.1</v>
      </c>
      <c r="N874" s="133">
        <v>12</v>
      </c>
      <c r="O874" s="133">
        <f>1+12+12+12+12+12</f>
        <v>61</v>
      </c>
      <c r="P874" s="139">
        <f t="shared" si="107"/>
        <v>6.6583333333333341</v>
      </c>
      <c r="Q874" s="136">
        <f t="shared" si="101"/>
        <v>79.900000000000006</v>
      </c>
      <c r="R874" s="136">
        <f t="shared" si="102"/>
        <v>406.15833333333336</v>
      </c>
      <c r="S874" s="136">
        <f t="shared" si="103"/>
        <v>486.05833333333339</v>
      </c>
      <c r="T874" s="136">
        <f t="shared" si="108"/>
        <v>312.94166666666661</v>
      </c>
    </row>
    <row r="875" spans="1:20" ht="14.25">
      <c r="A875" s="144" t="s">
        <v>190</v>
      </c>
      <c r="B875" s="151">
        <v>107</v>
      </c>
      <c r="C875" s="151">
        <v>1</v>
      </c>
      <c r="D875" s="152" t="s">
        <v>896</v>
      </c>
      <c r="E875" s="135">
        <v>1358805</v>
      </c>
      <c r="F875" s="132">
        <v>1378</v>
      </c>
      <c r="G875" s="135">
        <v>40870</v>
      </c>
      <c r="H875" s="132" t="s">
        <v>897</v>
      </c>
      <c r="I875" s="133">
        <v>799</v>
      </c>
      <c r="J875" s="132" t="s">
        <v>895</v>
      </c>
      <c r="K875" s="132" t="s">
        <v>1863</v>
      </c>
      <c r="L875" s="132"/>
      <c r="M875" s="163">
        <v>0.1</v>
      </c>
      <c r="N875" s="133">
        <v>12</v>
      </c>
      <c r="O875" s="133">
        <f t="shared" ref="O875" si="109">1+12+12+12+12+12</f>
        <v>61</v>
      </c>
      <c r="P875" s="139">
        <f t="shared" si="107"/>
        <v>6.6583333333333341</v>
      </c>
      <c r="Q875" s="136">
        <f t="shared" si="101"/>
        <v>79.900000000000006</v>
      </c>
      <c r="R875" s="136">
        <f t="shared" si="102"/>
        <v>406.15833333333336</v>
      </c>
      <c r="S875" s="136">
        <f t="shared" si="103"/>
        <v>486.05833333333339</v>
      </c>
      <c r="T875" s="136">
        <f t="shared" si="108"/>
        <v>312.94166666666661</v>
      </c>
    </row>
    <row r="876" spans="1:20" ht="14.25">
      <c r="A876" s="151" t="s">
        <v>190</v>
      </c>
      <c r="B876" s="151">
        <v>108</v>
      </c>
      <c r="C876" s="151">
        <v>1</v>
      </c>
      <c r="D876" s="152" t="s">
        <v>898</v>
      </c>
      <c r="E876" s="132" t="s">
        <v>899</v>
      </c>
      <c r="F876" s="132" t="s">
        <v>900</v>
      </c>
      <c r="G876" s="135">
        <v>41057</v>
      </c>
      <c r="H876" s="132"/>
      <c r="I876" s="133">
        <v>3944</v>
      </c>
      <c r="J876" s="132" t="s">
        <v>871</v>
      </c>
      <c r="K876" s="132" t="s">
        <v>1863</v>
      </c>
      <c r="L876" s="132"/>
      <c r="M876" s="163">
        <v>0.1</v>
      </c>
      <c r="N876" s="133">
        <v>12</v>
      </c>
      <c r="O876" s="133">
        <f>7+12+12+12+12</f>
        <v>55</v>
      </c>
      <c r="P876" s="139">
        <f t="shared" si="107"/>
        <v>32.866666666666667</v>
      </c>
      <c r="Q876" s="136">
        <f t="shared" si="101"/>
        <v>394.4</v>
      </c>
      <c r="R876" s="136">
        <f t="shared" si="102"/>
        <v>1807.6666666666667</v>
      </c>
      <c r="S876" s="136">
        <f t="shared" si="103"/>
        <v>2202.0666666666666</v>
      </c>
      <c r="T876" s="136">
        <f t="shared" si="108"/>
        <v>1741.9333333333334</v>
      </c>
    </row>
    <row r="877" spans="1:20" ht="14.25">
      <c r="A877" s="151" t="s">
        <v>190</v>
      </c>
      <c r="B877" s="151">
        <v>109</v>
      </c>
      <c r="C877" s="151">
        <v>1</v>
      </c>
      <c r="D877" s="152" t="s">
        <v>901</v>
      </c>
      <c r="E877" s="135">
        <v>2603154</v>
      </c>
      <c r="F877" s="132">
        <v>721</v>
      </c>
      <c r="G877" s="135">
        <v>41354</v>
      </c>
      <c r="H877" s="132" t="s">
        <v>902</v>
      </c>
      <c r="I877" s="133">
        <v>1560</v>
      </c>
      <c r="J877" s="132" t="s">
        <v>903</v>
      </c>
      <c r="K877" s="132" t="s">
        <v>1863</v>
      </c>
      <c r="L877" s="132"/>
      <c r="M877" s="163">
        <v>0.1</v>
      </c>
      <c r="N877" s="133">
        <v>12</v>
      </c>
      <c r="O877" s="133">
        <f>9+12+12+12</f>
        <v>45</v>
      </c>
      <c r="P877" s="139">
        <f t="shared" si="107"/>
        <v>13</v>
      </c>
      <c r="Q877" s="136">
        <f t="shared" si="101"/>
        <v>156</v>
      </c>
      <c r="R877" s="136">
        <f t="shared" si="102"/>
        <v>585</v>
      </c>
      <c r="S877" s="136">
        <f t="shared" si="103"/>
        <v>741</v>
      </c>
      <c r="T877" s="136">
        <f t="shared" si="108"/>
        <v>819</v>
      </c>
    </row>
    <row r="878" spans="1:20" ht="14.25">
      <c r="A878" s="151" t="s">
        <v>190</v>
      </c>
      <c r="B878" s="151">
        <v>110</v>
      </c>
      <c r="C878" s="151">
        <v>1</v>
      </c>
      <c r="D878" s="152" t="s">
        <v>904</v>
      </c>
      <c r="E878" s="138" t="s">
        <v>906</v>
      </c>
      <c r="F878" s="138">
        <v>962</v>
      </c>
      <c r="G878" s="135">
        <v>41478</v>
      </c>
      <c r="H878" s="131"/>
      <c r="I878" s="139">
        <v>11960</v>
      </c>
      <c r="J878" s="138" t="s">
        <v>871</v>
      </c>
      <c r="K878" s="132" t="s">
        <v>1863</v>
      </c>
      <c r="L878" s="132"/>
      <c r="M878" s="163">
        <v>0.1</v>
      </c>
      <c r="N878" s="141">
        <v>12</v>
      </c>
      <c r="O878" s="141">
        <f>5+12+12+12</f>
        <v>41</v>
      </c>
      <c r="P878" s="139">
        <f t="shared" si="107"/>
        <v>99.666666666666671</v>
      </c>
      <c r="Q878" s="136">
        <f t="shared" si="101"/>
        <v>1196</v>
      </c>
      <c r="R878" s="136">
        <f t="shared" si="102"/>
        <v>4086.3333333333335</v>
      </c>
      <c r="S878" s="136">
        <f t="shared" si="103"/>
        <v>5282.3333333333339</v>
      </c>
      <c r="T878" s="136">
        <f t="shared" si="108"/>
        <v>6677.6666666666661</v>
      </c>
    </row>
    <row r="879" spans="1:20" ht="14.25">
      <c r="A879" s="151" t="s">
        <v>190</v>
      </c>
      <c r="B879" s="151">
        <v>113</v>
      </c>
      <c r="C879" s="151">
        <v>1</v>
      </c>
      <c r="D879" s="152" t="s">
        <v>907</v>
      </c>
      <c r="E879" s="135">
        <v>2607356</v>
      </c>
      <c r="F879" s="132">
        <v>1122</v>
      </c>
      <c r="G879" s="135">
        <v>41540</v>
      </c>
      <c r="H879" s="132" t="s">
        <v>909</v>
      </c>
      <c r="I879" s="133">
        <v>5980</v>
      </c>
      <c r="J879" s="132" t="s">
        <v>871</v>
      </c>
      <c r="K879" s="132" t="s">
        <v>1863</v>
      </c>
      <c r="L879" s="132"/>
      <c r="M879" s="163">
        <v>0.1</v>
      </c>
      <c r="N879" s="133">
        <v>12</v>
      </c>
      <c r="O879" s="133">
        <f>3+12+12+12</f>
        <v>39</v>
      </c>
      <c r="P879" s="139">
        <f t="shared" si="107"/>
        <v>49.833333333333336</v>
      </c>
      <c r="Q879" s="136">
        <f t="shared" si="101"/>
        <v>598</v>
      </c>
      <c r="R879" s="136">
        <f t="shared" si="102"/>
        <v>1943.5</v>
      </c>
      <c r="S879" s="136">
        <f t="shared" si="103"/>
        <v>2541.5</v>
      </c>
      <c r="T879" s="136">
        <f t="shared" si="108"/>
        <v>3438.5</v>
      </c>
    </row>
    <row r="880" spans="1:20" ht="14.25">
      <c r="A880" s="151" t="s">
        <v>190</v>
      </c>
      <c r="B880" s="151">
        <v>114</v>
      </c>
      <c r="C880" s="151">
        <v>1</v>
      </c>
      <c r="D880" s="152" t="s">
        <v>910</v>
      </c>
      <c r="E880" s="132"/>
      <c r="F880" s="132">
        <v>203</v>
      </c>
      <c r="G880" s="135">
        <v>40712</v>
      </c>
      <c r="H880" s="132" t="s">
        <v>911</v>
      </c>
      <c r="I880" s="133">
        <v>320</v>
      </c>
      <c r="J880" s="132" t="s">
        <v>912</v>
      </c>
      <c r="K880" s="132" t="s">
        <v>1866</v>
      </c>
      <c r="L880" s="132"/>
      <c r="M880" s="163">
        <v>0.33329999999999999</v>
      </c>
      <c r="N880" s="133">
        <v>0</v>
      </c>
      <c r="O880" s="133">
        <v>36</v>
      </c>
      <c r="P880" s="139">
        <f t="shared" si="107"/>
        <v>8.8879999999999999</v>
      </c>
      <c r="Q880" s="136">
        <f t="shared" si="101"/>
        <v>0</v>
      </c>
      <c r="R880" s="136">
        <f t="shared" si="102"/>
        <v>319.96800000000002</v>
      </c>
      <c r="S880" s="136">
        <f t="shared" si="103"/>
        <v>319.96800000000002</v>
      </c>
      <c r="T880" s="136">
        <f t="shared" si="108"/>
        <v>3.1999999999982265E-2</v>
      </c>
    </row>
    <row r="881" spans="1:20" ht="14.25">
      <c r="A881" s="149" t="s">
        <v>190</v>
      </c>
      <c r="B881" s="149">
        <v>118</v>
      </c>
      <c r="C881" s="149">
        <v>1</v>
      </c>
      <c r="D881" s="150" t="s">
        <v>913</v>
      </c>
      <c r="E881" s="132" t="s">
        <v>914</v>
      </c>
      <c r="F881" s="132">
        <v>1152</v>
      </c>
      <c r="G881" s="135">
        <v>41558</v>
      </c>
      <c r="H881" s="134" t="s">
        <v>915</v>
      </c>
      <c r="I881" s="133">
        <v>4524</v>
      </c>
      <c r="J881" s="132" t="s">
        <v>916</v>
      </c>
      <c r="K881" s="132" t="s">
        <v>1881</v>
      </c>
      <c r="L881" s="132"/>
      <c r="M881" s="163">
        <v>0.1</v>
      </c>
      <c r="N881" s="133">
        <v>12</v>
      </c>
      <c r="O881" s="133">
        <v>38</v>
      </c>
      <c r="P881" s="139">
        <f t="shared" si="107"/>
        <v>37.700000000000003</v>
      </c>
      <c r="Q881" s="136">
        <f t="shared" si="101"/>
        <v>452.40000000000003</v>
      </c>
      <c r="R881" s="136">
        <f t="shared" si="102"/>
        <v>1432.6000000000001</v>
      </c>
      <c r="S881" s="136">
        <f t="shared" si="103"/>
        <v>1885.0000000000002</v>
      </c>
      <c r="T881" s="136">
        <f t="shared" si="108"/>
        <v>2639</v>
      </c>
    </row>
    <row r="882" spans="1:20" ht="14.25">
      <c r="A882" s="149" t="s">
        <v>190</v>
      </c>
      <c r="B882" s="149">
        <v>119</v>
      </c>
      <c r="C882" s="149">
        <v>1</v>
      </c>
      <c r="D882" s="150" t="s">
        <v>917</v>
      </c>
      <c r="E882" s="132"/>
      <c r="F882" s="132"/>
      <c r="G882" s="135">
        <v>41661</v>
      </c>
      <c r="H882" s="132" t="s">
        <v>918</v>
      </c>
      <c r="I882" s="133">
        <v>1450</v>
      </c>
      <c r="J882" s="132" t="s">
        <v>919</v>
      </c>
      <c r="K882" s="132" t="s">
        <v>1866</v>
      </c>
      <c r="L882" s="132"/>
      <c r="M882" s="163">
        <v>0.33329999999999999</v>
      </c>
      <c r="N882" s="133">
        <v>1</v>
      </c>
      <c r="O882" s="133">
        <f>11+12+12</f>
        <v>35</v>
      </c>
      <c r="P882" s="139">
        <f t="shared" si="107"/>
        <v>40.27375</v>
      </c>
      <c r="Q882" s="136">
        <f t="shared" si="101"/>
        <v>40.27375</v>
      </c>
      <c r="R882" s="136">
        <f t="shared" si="102"/>
        <v>1409.58125</v>
      </c>
      <c r="S882" s="136">
        <f t="shared" si="103"/>
        <v>1449.855</v>
      </c>
      <c r="T882" s="136">
        <f t="shared" si="108"/>
        <v>0.14499999999998181</v>
      </c>
    </row>
    <row r="883" spans="1:20" ht="14.25">
      <c r="A883" s="149" t="s">
        <v>190</v>
      </c>
      <c r="B883" s="149">
        <v>120</v>
      </c>
      <c r="C883" s="149">
        <v>1</v>
      </c>
      <c r="D883" s="150" t="s">
        <v>920</v>
      </c>
      <c r="E883" s="155" t="s">
        <v>922</v>
      </c>
      <c r="F883" s="156">
        <v>18</v>
      </c>
      <c r="G883" s="135">
        <v>41824</v>
      </c>
      <c r="H883" s="131"/>
      <c r="I883" s="139">
        <v>5853.82</v>
      </c>
      <c r="J883" s="156" t="s">
        <v>923</v>
      </c>
      <c r="K883" s="132" t="s">
        <v>1866</v>
      </c>
      <c r="L883" s="132"/>
      <c r="M883" s="164">
        <v>0.33329999999999999</v>
      </c>
      <c r="N883" s="157">
        <v>7</v>
      </c>
      <c r="O883" s="157">
        <f>5+12+12</f>
        <v>29</v>
      </c>
      <c r="P883" s="139">
        <f t="shared" si="107"/>
        <v>162.58985049999998</v>
      </c>
      <c r="Q883" s="136">
        <f t="shared" si="101"/>
        <v>1138.1289534999999</v>
      </c>
      <c r="R883" s="136">
        <f t="shared" si="102"/>
        <v>4715.1056644999999</v>
      </c>
      <c r="S883" s="136">
        <f t="shared" si="103"/>
        <v>5853.2346179999995</v>
      </c>
      <c r="T883" s="136">
        <f t="shared" si="108"/>
        <v>0.58538200000020879</v>
      </c>
    </row>
    <row r="884" spans="1:20" ht="14.25">
      <c r="A884" s="149" t="s">
        <v>190</v>
      </c>
      <c r="B884" s="149">
        <v>122</v>
      </c>
      <c r="C884" s="149">
        <v>1</v>
      </c>
      <c r="D884" s="150" t="s">
        <v>924</v>
      </c>
      <c r="E884" s="132" t="s">
        <v>926</v>
      </c>
      <c r="F884" s="132">
        <v>106</v>
      </c>
      <c r="G884" s="135">
        <v>41872</v>
      </c>
      <c r="H884" s="132">
        <v>437</v>
      </c>
      <c r="I884" s="133">
        <v>2487.04</v>
      </c>
      <c r="J884" s="132" t="s">
        <v>923</v>
      </c>
      <c r="K884" s="132" t="s">
        <v>1866</v>
      </c>
      <c r="L884" s="132"/>
      <c r="M884" s="163">
        <v>0.33329999999999999</v>
      </c>
      <c r="N884" s="133">
        <v>8</v>
      </c>
      <c r="O884" s="133">
        <f>4+12+12</f>
        <v>28</v>
      </c>
      <c r="P884" s="139">
        <f t="shared" si="107"/>
        <v>69.077535999999995</v>
      </c>
      <c r="Q884" s="136">
        <f t="shared" si="101"/>
        <v>552.62028799999996</v>
      </c>
      <c r="R884" s="136">
        <f t="shared" si="102"/>
        <v>1934.1710079999998</v>
      </c>
      <c r="S884" s="136">
        <f t="shared" si="103"/>
        <v>2486.7912959999999</v>
      </c>
      <c r="T884" s="136">
        <f t="shared" si="108"/>
        <v>0.24870400000008885</v>
      </c>
    </row>
    <row r="885" spans="1:20" ht="14.25">
      <c r="A885" s="149" t="s">
        <v>190</v>
      </c>
      <c r="B885" s="149">
        <v>123</v>
      </c>
      <c r="C885" s="149">
        <v>1</v>
      </c>
      <c r="D885" s="150" t="s">
        <v>927</v>
      </c>
      <c r="E885" s="132"/>
      <c r="F885" s="132"/>
      <c r="G885" s="135">
        <v>41872</v>
      </c>
      <c r="H885" s="132"/>
      <c r="I885" s="133">
        <v>2088</v>
      </c>
      <c r="J885" s="132"/>
      <c r="K885" s="132" t="s">
        <v>1866</v>
      </c>
      <c r="L885" s="132"/>
      <c r="M885" s="163">
        <v>0.33329999999999999</v>
      </c>
      <c r="N885" s="133">
        <v>8</v>
      </c>
      <c r="O885" s="133">
        <f>4+12+12</f>
        <v>28</v>
      </c>
      <c r="P885" s="139">
        <f t="shared" si="107"/>
        <v>57.994199999999999</v>
      </c>
      <c r="Q885" s="136">
        <f t="shared" si="101"/>
        <v>463.95359999999999</v>
      </c>
      <c r="R885" s="136">
        <f t="shared" si="102"/>
        <v>1623.8376000000001</v>
      </c>
      <c r="S885" s="136">
        <f t="shared" si="103"/>
        <v>2087.7912000000001</v>
      </c>
      <c r="T885" s="136">
        <f t="shared" si="108"/>
        <v>0.20879999999988286</v>
      </c>
    </row>
    <row r="886" spans="1:20" ht="14.25">
      <c r="A886" s="149" t="s">
        <v>190</v>
      </c>
      <c r="B886" s="149">
        <v>124</v>
      </c>
      <c r="C886" s="149">
        <v>1</v>
      </c>
      <c r="D886" s="150" t="s">
        <v>928</v>
      </c>
      <c r="E886" s="132"/>
      <c r="F886" s="132"/>
      <c r="G886" s="135">
        <v>41872</v>
      </c>
      <c r="H886" s="132"/>
      <c r="I886" s="133">
        <v>2829.24</v>
      </c>
      <c r="J886" s="132"/>
      <c r="K886" s="132" t="s">
        <v>1876</v>
      </c>
      <c r="L886" s="132"/>
      <c r="M886" s="163">
        <v>0.1</v>
      </c>
      <c r="N886" s="133">
        <v>12</v>
      </c>
      <c r="O886" s="133">
        <f>4+12+12</f>
        <v>28</v>
      </c>
      <c r="P886" s="139">
        <f t="shared" si="107"/>
        <v>23.576999999999998</v>
      </c>
      <c r="Q886" s="136">
        <f t="shared" si="101"/>
        <v>282.92399999999998</v>
      </c>
      <c r="R886" s="136">
        <f t="shared" si="102"/>
        <v>660.15599999999995</v>
      </c>
      <c r="S886" s="136">
        <f t="shared" si="103"/>
        <v>943.07999999999993</v>
      </c>
      <c r="T886" s="136">
        <f t="shared" si="108"/>
        <v>1886.1599999999999</v>
      </c>
    </row>
    <row r="887" spans="1:20" ht="14.25">
      <c r="A887" s="149" t="s">
        <v>190</v>
      </c>
      <c r="B887" s="149">
        <v>125</v>
      </c>
      <c r="C887" s="149">
        <v>1</v>
      </c>
      <c r="D887" s="150" t="s">
        <v>929</v>
      </c>
      <c r="E887" s="132"/>
      <c r="F887" s="132"/>
      <c r="G887" s="135">
        <v>41872</v>
      </c>
      <c r="H887" s="132"/>
      <c r="I887" s="133">
        <v>500</v>
      </c>
      <c r="J887" s="132"/>
      <c r="K887" s="132" t="s">
        <v>1878</v>
      </c>
      <c r="L887" s="132"/>
      <c r="M887" s="163">
        <v>0.1</v>
      </c>
      <c r="N887" s="133">
        <v>12</v>
      </c>
      <c r="O887" s="133">
        <f>4+12+12</f>
        <v>28</v>
      </c>
      <c r="P887" s="139">
        <f t="shared" si="107"/>
        <v>4.166666666666667</v>
      </c>
      <c r="Q887" s="136">
        <f t="shared" si="101"/>
        <v>50</v>
      </c>
      <c r="R887" s="136">
        <f t="shared" si="102"/>
        <v>116.66666666666667</v>
      </c>
      <c r="S887" s="136">
        <f t="shared" si="103"/>
        <v>166.66666666666669</v>
      </c>
      <c r="T887" s="136">
        <f t="shared" si="108"/>
        <v>333.33333333333331</v>
      </c>
    </row>
    <row r="888" spans="1:20" ht="14.25">
      <c r="A888" s="149" t="s">
        <v>190</v>
      </c>
      <c r="B888" s="149">
        <v>128</v>
      </c>
      <c r="C888" s="149">
        <v>1</v>
      </c>
      <c r="D888" s="150" t="s">
        <v>930</v>
      </c>
      <c r="E888" s="156" t="s">
        <v>931</v>
      </c>
      <c r="F888" s="156">
        <v>1367</v>
      </c>
      <c r="G888" s="135">
        <v>41759</v>
      </c>
      <c r="H888" s="131"/>
      <c r="I888" s="139">
        <v>31996.74</v>
      </c>
      <c r="J888" s="138" t="s">
        <v>923</v>
      </c>
      <c r="K888" s="138" t="s">
        <v>1876</v>
      </c>
      <c r="L888" s="138"/>
      <c r="M888" s="163">
        <v>0.1</v>
      </c>
      <c r="N888" s="133">
        <v>12</v>
      </c>
      <c r="O888" s="133">
        <f>8+12+12</f>
        <v>32</v>
      </c>
      <c r="P888" s="139">
        <f t="shared" si="107"/>
        <v>266.63950000000006</v>
      </c>
      <c r="Q888" s="136">
        <f t="shared" si="101"/>
        <v>3199.6740000000009</v>
      </c>
      <c r="R888" s="136">
        <f t="shared" si="102"/>
        <v>8532.4640000000018</v>
      </c>
      <c r="S888" s="136">
        <f t="shared" si="103"/>
        <v>11732.138000000003</v>
      </c>
      <c r="T888" s="136">
        <f t="shared" si="108"/>
        <v>20264.601999999999</v>
      </c>
    </row>
    <row r="889" spans="1:20" ht="14.25">
      <c r="A889" s="149" t="s">
        <v>190</v>
      </c>
      <c r="B889" s="149">
        <v>130</v>
      </c>
      <c r="C889" s="149">
        <v>1</v>
      </c>
      <c r="D889" s="150" t="s">
        <v>933</v>
      </c>
      <c r="E889" s="132"/>
      <c r="F889" s="132"/>
      <c r="G889" s="135">
        <v>42040</v>
      </c>
      <c r="H889" s="132" t="s">
        <v>935</v>
      </c>
      <c r="I889" s="133">
        <v>348.99</v>
      </c>
      <c r="J889" s="132" t="s">
        <v>936</v>
      </c>
      <c r="K889" s="132" t="s">
        <v>1878</v>
      </c>
      <c r="L889" s="132"/>
      <c r="M889" s="164">
        <v>0.1</v>
      </c>
      <c r="N889" s="157">
        <v>12</v>
      </c>
      <c r="O889" s="157">
        <f>10+12</f>
        <v>22</v>
      </c>
      <c r="P889" s="139">
        <f t="shared" si="107"/>
        <v>2.9082500000000002</v>
      </c>
      <c r="Q889" s="136">
        <f t="shared" si="101"/>
        <v>34.899000000000001</v>
      </c>
      <c r="R889" s="136">
        <f t="shared" si="102"/>
        <v>63.981500000000004</v>
      </c>
      <c r="S889" s="136">
        <f t="shared" si="103"/>
        <v>98.880500000000012</v>
      </c>
      <c r="T889" s="136">
        <f t="shared" si="108"/>
        <v>250.1095</v>
      </c>
    </row>
    <row r="890" spans="1:20" ht="14.25">
      <c r="A890" s="149" t="s">
        <v>190</v>
      </c>
      <c r="B890" s="149">
        <v>131</v>
      </c>
      <c r="C890" s="149">
        <v>1</v>
      </c>
      <c r="D890" s="150" t="s">
        <v>933</v>
      </c>
      <c r="E890" s="132"/>
      <c r="F890" s="132">
        <v>306</v>
      </c>
      <c r="G890" s="135">
        <v>42046</v>
      </c>
      <c r="H890" s="132" t="s">
        <v>938</v>
      </c>
      <c r="I890" s="133">
        <v>349</v>
      </c>
      <c r="J890" s="132" t="s">
        <v>936</v>
      </c>
      <c r="K890" s="132" t="s">
        <v>1878</v>
      </c>
      <c r="L890" s="132"/>
      <c r="M890" s="164">
        <v>0.1</v>
      </c>
      <c r="N890" s="133">
        <v>12</v>
      </c>
      <c r="O890" s="133">
        <f>10+12</f>
        <v>22</v>
      </c>
      <c r="P890" s="139">
        <f t="shared" si="107"/>
        <v>2.9083333333333332</v>
      </c>
      <c r="Q890" s="136">
        <f t="shared" si="101"/>
        <v>34.9</v>
      </c>
      <c r="R890" s="136">
        <f t="shared" si="102"/>
        <v>63.983333333333334</v>
      </c>
      <c r="S890" s="136">
        <f t="shared" si="103"/>
        <v>98.883333333333326</v>
      </c>
      <c r="T890" s="136">
        <f t="shared" si="108"/>
        <v>250.11666666666667</v>
      </c>
    </row>
    <row r="891" spans="1:20" ht="14.25">
      <c r="A891" s="149" t="s">
        <v>190</v>
      </c>
      <c r="B891" s="149">
        <v>132</v>
      </c>
      <c r="C891" s="149">
        <v>1</v>
      </c>
      <c r="D891" s="150" t="s">
        <v>939</v>
      </c>
      <c r="E891" s="132"/>
      <c r="F891" s="132" t="s">
        <v>940</v>
      </c>
      <c r="G891" s="135">
        <v>42082</v>
      </c>
      <c r="H891" s="132" t="s">
        <v>941</v>
      </c>
      <c r="I891" s="133">
        <v>24360</v>
      </c>
      <c r="J891" s="132" t="s">
        <v>942</v>
      </c>
      <c r="K891" s="132" t="s">
        <v>1876</v>
      </c>
      <c r="L891" s="132"/>
      <c r="M891" s="164">
        <v>0.1</v>
      </c>
      <c r="N891" s="133">
        <v>12</v>
      </c>
      <c r="O891" s="133">
        <f>9+12</f>
        <v>21</v>
      </c>
      <c r="P891" s="139">
        <f t="shared" si="107"/>
        <v>203</v>
      </c>
      <c r="Q891" s="136">
        <f t="shared" si="101"/>
        <v>2436</v>
      </c>
      <c r="R891" s="136">
        <f t="shared" si="102"/>
        <v>4263</v>
      </c>
      <c r="S891" s="136">
        <f t="shared" si="103"/>
        <v>6699</v>
      </c>
      <c r="T891" s="136">
        <f t="shared" si="108"/>
        <v>17661</v>
      </c>
    </row>
    <row r="892" spans="1:20" ht="14.25">
      <c r="A892" s="149" t="s">
        <v>190</v>
      </c>
      <c r="B892" s="149">
        <v>133</v>
      </c>
      <c r="C892" s="149">
        <v>1</v>
      </c>
      <c r="D892" s="150" t="s">
        <v>943</v>
      </c>
      <c r="E892" s="132"/>
      <c r="F892" s="132" t="s">
        <v>940</v>
      </c>
      <c r="G892" s="135">
        <v>42082</v>
      </c>
      <c r="H892" s="132" t="s">
        <v>941</v>
      </c>
      <c r="I892" s="133">
        <v>24360</v>
      </c>
      <c r="J892" s="132" t="s">
        <v>942</v>
      </c>
      <c r="K892" s="132" t="s">
        <v>1876</v>
      </c>
      <c r="L892" s="132"/>
      <c r="M892" s="164">
        <v>0.1</v>
      </c>
      <c r="N892" s="133">
        <v>12</v>
      </c>
      <c r="O892" s="133">
        <v>21</v>
      </c>
      <c r="P892" s="139">
        <f t="shared" si="107"/>
        <v>203</v>
      </c>
      <c r="Q892" s="136">
        <f t="shared" si="101"/>
        <v>2436</v>
      </c>
      <c r="R892" s="136">
        <f t="shared" si="102"/>
        <v>4263</v>
      </c>
      <c r="S892" s="136">
        <f t="shared" si="103"/>
        <v>6699</v>
      </c>
      <c r="T892" s="136">
        <f t="shared" si="108"/>
        <v>17661</v>
      </c>
    </row>
    <row r="893" spans="1:20" ht="14.25">
      <c r="A893" s="149" t="s">
        <v>190</v>
      </c>
      <c r="B893" s="149">
        <v>134</v>
      </c>
      <c r="C893" s="149">
        <v>1</v>
      </c>
      <c r="D893" s="150" t="s">
        <v>932</v>
      </c>
      <c r="E893" s="135">
        <v>1377067</v>
      </c>
      <c r="F893" s="132">
        <v>761</v>
      </c>
      <c r="G893" s="135">
        <v>42423</v>
      </c>
      <c r="H893" s="132">
        <v>1728</v>
      </c>
      <c r="I893" s="133">
        <v>3439.16</v>
      </c>
      <c r="J893" s="132" t="s">
        <v>946</v>
      </c>
      <c r="K893" s="132" t="s">
        <v>1876</v>
      </c>
      <c r="L893" s="132"/>
      <c r="M893" s="164">
        <v>0.1</v>
      </c>
      <c r="N893" s="133">
        <v>12</v>
      </c>
      <c r="O893" s="133">
        <f>10+12</f>
        <v>22</v>
      </c>
      <c r="P893" s="139">
        <f t="shared" si="107"/>
        <v>28.659666666666666</v>
      </c>
      <c r="Q893" s="136">
        <f t="shared" si="101"/>
        <v>343.916</v>
      </c>
      <c r="R893" s="136">
        <f t="shared" si="102"/>
        <v>630.51266666666663</v>
      </c>
      <c r="S893" s="136">
        <f t="shared" si="103"/>
        <v>974.42866666666669</v>
      </c>
      <c r="T893" s="136">
        <f t="shared" si="108"/>
        <v>2464.7313333333332</v>
      </c>
    </row>
    <row r="894" spans="1:20" ht="14.25">
      <c r="A894" s="149" t="s">
        <v>190</v>
      </c>
      <c r="B894" s="149">
        <v>135</v>
      </c>
      <c r="C894" s="149">
        <v>1</v>
      </c>
      <c r="D894" s="150" t="s">
        <v>947</v>
      </c>
      <c r="E894" s="158">
        <v>2615392</v>
      </c>
      <c r="F894" s="132"/>
      <c r="G894" s="135">
        <v>42885</v>
      </c>
      <c r="H894" s="132" t="s">
        <v>949</v>
      </c>
      <c r="I894" s="133">
        <v>266.8</v>
      </c>
      <c r="J894" s="132" t="s">
        <v>358</v>
      </c>
      <c r="K894" s="132" t="s">
        <v>1863</v>
      </c>
      <c r="L894" s="132"/>
      <c r="M894" s="164">
        <v>0.1</v>
      </c>
      <c r="N894" s="133">
        <v>12</v>
      </c>
      <c r="O894" s="133">
        <v>0</v>
      </c>
      <c r="P894" s="139">
        <f t="shared" si="107"/>
        <v>2.2233333333333336</v>
      </c>
      <c r="Q894" s="136">
        <f t="shared" si="101"/>
        <v>26.680000000000003</v>
      </c>
      <c r="R894" s="136">
        <f t="shared" si="102"/>
        <v>0</v>
      </c>
      <c r="S894" s="136">
        <f t="shared" si="103"/>
        <v>26.680000000000003</v>
      </c>
      <c r="T894" s="136">
        <f t="shared" si="108"/>
        <v>240.12</v>
      </c>
    </row>
    <row r="895" spans="1:20" ht="14.25">
      <c r="A895" s="149" t="s">
        <v>950</v>
      </c>
      <c r="B895" s="149">
        <v>136</v>
      </c>
      <c r="C895" s="149">
        <v>1</v>
      </c>
      <c r="D895" s="150" t="s">
        <v>947</v>
      </c>
      <c r="E895" s="158">
        <v>2615392</v>
      </c>
      <c r="F895" s="132"/>
      <c r="G895" s="135">
        <v>42885</v>
      </c>
      <c r="H895" s="132" t="s">
        <v>949</v>
      </c>
      <c r="I895" s="133">
        <v>266.8</v>
      </c>
      <c r="J895" s="132" t="s">
        <v>358</v>
      </c>
      <c r="K895" s="132" t="s">
        <v>1863</v>
      </c>
      <c r="L895" s="132"/>
      <c r="M895" s="164">
        <v>0.1</v>
      </c>
      <c r="N895" s="133">
        <v>12</v>
      </c>
      <c r="O895" s="133">
        <v>0</v>
      </c>
      <c r="P895" s="139">
        <f t="shared" si="107"/>
        <v>2.2233333333333336</v>
      </c>
      <c r="Q895" s="136">
        <f t="shared" si="101"/>
        <v>26.680000000000003</v>
      </c>
      <c r="R895" s="136">
        <f t="shared" si="102"/>
        <v>0</v>
      </c>
      <c r="S895" s="136">
        <f t="shared" si="103"/>
        <v>26.680000000000003</v>
      </c>
      <c r="T895" s="136">
        <f t="shared" si="108"/>
        <v>240.12</v>
      </c>
    </row>
    <row r="898" spans="1:20" ht="15.75">
      <c r="A898" s="166"/>
      <c r="B898" s="166"/>
      <c r="C898" s="166"/>
      <c r="D898" s="166"/>
      <c r="E898" s="209"/>
      <c r="F898" s="43"/>
      <c r="G898" s="167"/>
      <c r="H898" s="44"/>
      <c r="I898" s="82"/>
      <c r="J898" s="44"/>
      <c r="K898" s="44"/>
      <c r="L898" s="44"/>
      <c r="M898" s="42"/>
      <c r="N898" s="42"/>
      <c r="O898" s="42"/>
      <c r="P898" s="93"/>
      <c r="Q898" s="42"/>
      <c r="R898" s="42"/>
      <c r="S898" s="42"/>
      <c r="T898" s="42"/>
    </row>
    <row r="899" spans="1:20" ht="15">
      <c r="A899" s="67" t="s">
        <v>954</v>
      </c>
      <c r="B899" s="67">
        <v>1</v>
      </c>
      <c r="C899" s="67">
        <v>1</v>
      </c>
      <c r="D899" s="68" t="s">
        <v>955</v>
      </c>
      <c r="E899" s="216" t="s">
        <v>956</v>
      </c>
      <c r="F899" s="58"/>
      <c r="G899" s="58"/>
      <c r="H899" s="58"/>
      <c r="I899" s="64"/>
      <c r="J899" s="58"/>
      <c r="K899" s="58"/>
      <c r="L899" s="58"/>
      <c r="M899" s="42"/>
      <c r="N899" s="42"/>
      <c r="O899" s="42"/>
      <c r="P899" s="93"/>
      <c r="Q899" s="42"/>
      <c r="R899" s="42"/>
      <c r="S899" s="42"/>
      <c r="T899" s="42"/>
    </row>
    <row r="900" spans="1:20" ht="15">
      <c r="A900" s="67" t="s">
        <v>954</v>
      </c>
      <c r="B900" s="67">
        <v>3</v>
      </c>
      <c r="C900" s="67">
        <v>2</v>
      </c>
      <c r="D900" s="68" t="s">
        <v>958</v>
      </c>
      <c r="E900" s="216" t="s">
        <v>956</v>
      </c>
      <c r="F900" s="58"/>
      <c r="G900" s="58"/>
      <c r="H900" s="58"/>
      <c r="I900" s="64"/>
      <c r="J900" s="58"/>
      <c r="K900" s="58"/>
      <c r="L900" s="58"/>
      <c r="M900" s="42"/>
      <c r="N900" s="42"/>
      <c r="O900" s="42"/>
      <c r="P900" s="93"/>
      <c r="Q900" s="42"/>
      <c r="R900" s="42"/>
      <c r="S900" s="42"/>
      <c r="T900" s="42"/>
    </row>
    <row r="901" spans="1:20" ht="15">
      <c r="A901" s="67" t="s">
        <v>954</v>
      </c>
      <c r="B901" s="67">
        <v>4</v>
      </c>
      <c r="C901" s="67">
        <v>1</v>
      </c>
      <c r="D901" s="68" t="s">
        <v>959</v>
      </c>
      <c r="E901" s="216" t="s">
        <v>956</v>
      </c>
      <c r="F901" s="58"/>
      <c r="G901" s="58"/>
      <c r="H901" s="58"/>
      <c r="I901" s="64"/>
      <c r="J901" s="58"/>
      <c r="K901" s="58"/>
      <c r="L901" s="58"/>
      <c r="M901" s="42"/>
      <c r="N901" s="42"/>
      <c r="O901" s="42"/>
      <c r="P901" s="93"/>
      <c r="Q901" s="42"/>
      <c r="R901" s="42"/>
      <c r="S901" s="42"/>
      <c r="T901" s="42"/>
    </row>
    <row r="902" spans="1:20" ht="15">
      <c r="A902" s="67" t="s">
        <v>954</v>
      </c>
      <c r="B902" s="67">
        <v>6</v>
      </c>
      <c r="C902" s="67">
        <v>1</v>
      </c>
      <c r="D902" s="68" t="s">
        <v>960</v>
      </c>
      <c r="E902" s="216" t="s">
        <v>956</v>
      </c>
      <c r="F902" s="58"/>
      <c r="G902" s="58"/>
      <c r="H902" s="58"/>
      <c r="I902" s="64"/>
      <c r="J902" s="58"/>
      <c r="K902" s="58"/>
      <c r="L902" s="58"/>
      <c r="M902" s="42"/>
      <c r="N902" s="42"/>
      <c r="O902" s="42"/>
      <c r="P902" s="93"/>
      <c r="Q902" s="42"/>
      <c r="R902" s="42"/>
      <c r="S902" s="42"/>
      <c r="T902" s="42"/>
    </row>
    <row r="903" spans="1:20" ht="15">
      <c r="A903" s="67" t="s">
        <v>954</v>
      </c>
      <c r="B903" s="67">
        <v>7</v>
      </c>
      <c r="C903" s="67">
        <v>1</v>
      </c>
      <c r="D903" s="103" t="s">
        <v>961</v>
      </c>
      <c r="E903" s="216" t="s">
        <v>956</v>
      </c>
      <c r="F903" s="58"/>
      <c r="G903" s="58"/>
      <c r="H903" s="58"/>
      <c r="I903" s="64"/>
      <c r="J903" s="58"/>
      <c r="K903" s="58"/>
      <c r="L903" s="58"/>
      <c r="M903" s="42"/>
      <c r="N903" s="42"/>
      <c r="O903" s="42"/>
      <c r="P903" s="93"/>
      <c r="Q903" s="42"/>
      <c r="R903" s="42"/>
      <c r="S903" s="42"/>
      <c r="T903" s="42"/>
    </row>
    <row r="904" spans="1:20" ht="15">
      <c r="A904" s="67" t="s">
        <v>954</v>
      </c>
      <c r="B904" s="67">
        <v>9</v>
      </c>
      <c r="C904" s="67">
        <v>1</v>
      </c>
      <c r="D904" s="68" t="s">
        <v>962</v>
      </c>
      <c r="E904" s="216" t="s">
        <v>963</v>
      </c>
      <c r="F904" s="59">
        <v>1428141</v>
      </c>
      <c r="G904" s="58">
        <v>66381</v>
      </c>
      <c r="H904" s="106">
        <v>38945</v>
      </c>
      <c r="I904" s="64">
        <v>540</v>
      </c>
      <c r="J904" s="58" t="s">
        <v>964</v>
      </c>
      <c r="K904" s="58" t="s">
        <v>1879</v>
      </c>
      <c r="L904" s="58"/>
      <c r="M904" s="85">
        <v>10</v>
      </c>
      <c r="N904" s="93">
        <v>0</v>
      </c>
      <c r="O904" s="93">
        <f>12+12+12+12+12+12+12+12+12+12</f>
        <v>120</v>
      </c>
      <c r="P904" s="93">
        <f t="shared" ref="P904:P967" si="110">+I904/10/12</f>
        <v>4.5</v>
      </c>
      <c r="Q904" s="125">
        <f>+P904*N904</f>
        <v>0</v>
      </c>
      <c r="R904" s="125">
        <f>+P904*O904</f>
        <v>540</v>
      </c>
      <c r="S904" s="125">
        <f>+R904+Q904</f>
        <v>540</v>
      </c>
      <c r="T904" s="125">
        <f t="shared" ref="T904:T967" si="111">+I904-S904</f>
        <v>0</v>
      </c>
    </row>
    <row r="905" spans="1:20" ht="15">
      <c r="A905" s="67" t="s">
        <v>954</v>
      </c>
      <c r="B905" s="67">
        <v>12</v>
      </c>
      <c r="C905" s="67">
        <v>1</v>
      </c>
      <c r="D905" s="68" t="s">
        <v>965</v>
      </c>
      <c r="E905" s="216" t="s">
        <v>963</v>
      </c>
      <c r="F905" s="59">
        <v>1420837</v>
      </c>
      <c r="G905" s="58" t="s">
        <v>966</v>
      </c>
      <c r="H905" s="106">
        <v>38806</v>
      </c>
      <c r="I905" s="64">
        <v>2380</v>
      </c>
      <c r="J905" s="58" t="s">
        <v>967</v>
      </c>
      <c r="K905" s="58" t="s">
        <v>1879</v>
      </c>
      <c r="L905" s="58"/>
      <c r="M905" s="85">
        <v>10</v>
      </c>
      <c r="N905" s="93">
        <v>0</v>
      </c>
      <c r="O905" s="93">
        <f t="shared" ref="O905:O918" si="112">10*12</f>
        <v>120</v>
      </c>
      <c r="P905" s="93">
        <f t="shared" si="110"/>
        <v>19.833333333333332</v>
      </c>
      <c r="Q905" s="125">
        <f t="shared" ref="Q905:Q968" si="113">+P905*N905</f>
        <v>0</v>
      </c>
      <c r="R905" s="125">
        <f t="shared" ref="R905:R968" si="114">+P905*O905</f>
        <v>2380</v>
      </c>
      <c r="S905" s="125">
        <f t="shared" ref="S905:S968" si="115">+R905+Q905</f>
        <v>2380</v>
      </c>
      <c r="T905" s="125">
        <f t="shared" si="111"/>
        <v>0</v>
      </c>
    </row>
    <row r="906" spans="1:20" ht="15">
      <c r="A906" s="55" t="s">
        <v>954</v>
      </c>
      <c r="B906" s="55">
        <v>13</v>
      </c>
      <c r="C906" s="55">
        <v>1</v>
      </c>
      <c r="D906" s="49" t="s">
        <v>160</v>
      </c>
      <c r="E906" s="216" t="s">
        <v>963</v>
      </c>
      <c r="F906" s="58"/>
      <c r="G906" s="58"/>
      <c r="H906" s="85"/>
      <c r="I906" s="64"/>
      <c r="J906" s="58"/>
      <c r="K906" s="58"/>
      <c r="L906" s="58"/>
      <c r="M906" s="85"/>
      <c r="N906" s="93"/>
      <c r="O906" s="93">
        <f t="shared" si="112"/>
        <v>120</v>
      </c>
      <c r="P906" s="93">
        <f t="shared" si="110"/>
        <v>0</v>
      </c>
      <c r="Q906" s="125">
        <f t="shared" si="113"/>
        <v>0</v>
      </c>
      <c r="R906" s="125">
        <f t="shared" si="114"/>
        <v>0</v>
      </c>
      <c r="S906" s="125">
        <f t="shared" si="115"/>
        <v>0</v>
      </c>
      <c r="T906" s="125">
        <f t="shared" si="111"/>
        <v>0</v>
      </c>
    </row>
    <row r="907" spans="1:20" ht="15">
      <c r="A907" s="67" t="s">
        <v>954</v>
      </c>
      <c r="B907" s="67">
        <v>18</v>
      </c>
      <c r="C907" s="67">
        <v>1</v>
      </c>
      <c r="D907" s="68" t="s">
        <v>160</v>
      </c>
      <c r="E907" s="216" t="s">
        <v>963</v>
      </c>
      <c r="F907" s="58"/>
      <c r="G907" s="58"/>
      <c r="H907" s="85"/>
      <c r="I907" s="64"/>
      <c r="J907" s="58"/>
      <c r="K907" s="58"/>
      <c r="L907" s="58"/>
      <c r="M907" s="85"/>
      <c r="N907" s="93"/>
      <c r="O907" s="93">
        <f t="shared" si="112"/>
        <v>120</v>
      </c>
      <c r="P907" s="93">
        <f t="shared" si="110"/>
        <v>0</v>
      </c>
      <c r="Q907" s="125">
        <f t="shared" si="113"/>
        <v>0</v>
      </c>
      <c r="R907" s="125">
        <f t="shared" si="114"/>
        <v>0</v>
      </c>
      <c r="S907" s="125">
        <f t="shared" si="115"/>
        <v>0</v>
      </c>
      <c r="T907" s="125">
        <f t="shared" si="111"/>
        <v>0</v>
      </c>
    </row>
    <row r="908" spans="1:20" ht="15">
      <c r="A908" s="67" t="s">
        <v>954</v>
      </c>
      <c r="B908" s="67">
        <v>20</v>
      </c>
      <c r="C908" s="67">
        <v>1</v>
      </c>
      <c r="D908" s="68" t="s">
        <v>969</v>
      </c>
      <c r="E908" s="216" t="s">
        <v>963</v>
      </c>
      <c r="F908" s="58"/>
      <c r="G908" s="58"/>
      <c r="H908" s="85"/>
      <c r="I908" s="64"/>
      <c r="J908" s="58"/>
      <c r="K908" s="58"/>
      <c r="L908" s="58"/>
      <c r="M908" s="85"/>
      <c r="N908" s="93"/>
      <c r="O908" s="93">
        <f t="shared" si="112"/>
        <v>120</v>
      </c>
      <c r="P908" s="93">
        <f t="shared" si="110"/>
        <v>0</v>
      </c>
      <c r="Q908" s="125">
        <f t="shared" si="113"/>
        <v>0</v>
      </c>
      <c r="R908" s="125">
        <f t="shared" si="114"/>
        <v>0</v>
      </c>
      <c r="S908" s="125">
        <f t="shared" si="115"/>
        <v>0</v>
      </c>
      <c r="T908" s="125">
        <f t="shared" si="111"/>
        <v>0</v>
      </c>
    </row>
    <row r="909" spans="1:20" ht="15">
      <c r="A909" s="67" t="s">
        <v>954</v>
      </c>
      <c r="B909" s="67">
        <v>21</v>
      </c>
      <c r="C909" s="67">
        <v>1</v>
      </c>
      <c r="D909" s="68" t="s">
        <v>76</v>
      </c>
      <c r="E909" s="216" t="s">
        <v>963</v>
      </c>
      <c r="F909" s="59">
        <v>1413532</v>
      </c>
      <c r="G909" s="58">
        <v>776</v>
      </c>
      <c r="H909" s="106">
        <v>38776</v>
      </c>
      <c r="I909" s="64">
        <v>522.41</v>
      </c>
      <c r="J909" s="58" t="s">
        <v>351</v>
      </c>
      <c r="K909" s="58" t="s">
        <v>1879</v>
      </c>
      <c r="L909" s="58"/>
      <c r="M909" s="85">
        <v>10</v>
      </c>
      <c r="N909" s="93">
        <v>0</v>
      </c>
      <c r="O909" s="93">
        <f t="shared" si="112"/>
        <v>120</v>
      </c>
      <c r="P909" s="93">
        <f t="shared" si="110"/>
        <v>4.3534166666666669</v>
      </c>
      <c r="Q909" s="125">
        <f t="shared" si="113"/>
        <v>0</v>
      </c>
      <c r="R909" s="125">
        <f t="shared" si="114"/>
        <v>522.41000000000008</v>
      </c>
      <c r="S909" s="125">
        <f t="shared" si="115"/>
        <v>522.41000000000008</v>
      </c>
      <c r="T909" s="125">
        <f t="shared" si="111"/>
        <v>0</v>
      </c>
    </row>
    <row r="910" spans="1:20" ht="15">
      <c r="A910" s="67" t="s">
        <v>954</v>
      </c>
      <c r="B910" s="67">
        <v>22</v>
      </c>
      <c r="C910" s="67">
        <v>1</v>
      </c>
      <c r="D910" s="68" t="s">
        <v>970</v>
      </c>
      <c r="E910" s="216" t="s">
        <v>963</v>
      </c>
      <c r="F910" s="58"/>
      <c r="G910" s="58"/>
      <c r="H910" s="85"/>
      <c r="I910" s="64"/>
      <c r="J910" s="58"/>
      <c r="K910" s="58"/>
      <c r="L910" s="58"/>
      <c r="M910" s="85"/>
      <c r="N910" s="93"/>
      <c r="O910" s="93">
        <f t="shared" si="112"/>
        <v>120</v>
      </c>
      <c r="P910" s="93">
        <f t="shared" si="110"/>
        <v>0</v>
      </c>
      <c r="Q910" s="125">
        <f t="shared" si="113"/>
        <v>0</v>
      </c>
      <c r="R910" s="125">
        <f t="shared" si="114"/>
        <v>0</v>
      </c>
      <c r="S910" s="125">
        <f t="shared" si="115"/>
        <v>0</v>
      </c>
      <c r="T910" s="125">
        <f t="shared" si="111"/>
        <v>0</v>
      </c>
    </row>
    <row r="911" spans="1:20" ht="15">
      <c r="A911" s="67" t="s">
        <v>954</v>
      </c>
      <c r="B911" s="67">
        <v>23</v>
      </c>
      <c r="C911" s="67">
        <v>1</v>
      </c>
      <c r="D911" s="68" t="s">
        <v>970</v>
      </c>
      <c r="E911" s="216" t="s">
        <v>963</v>
      </c>
      <c r="F911" s="58"/>
      <c r="G911" s="58"/>
      <c r="H911" s="85"/>
      <c r="I911" s="64"/>
      <c r="J911" s="58"/>
      <c r="K911" s="58"/>
      <c r="L911" s="58"/>
      <c r="M911" s="85"/>
      <c r="N911" s="93"/>
      <c r="O911" s="93">
        <f t="shared" si="112"/>
        <v>120</v>
      </c>
      <c r="P911" s="93">
        <f t="shared" si="110"/>
        <v>0</v>
      </c>
      <c r="Q911" s="125">
        <f t="shared" si="113"/>
        <v>0</v>
      </c>
      <c r="R911" s="125">
        <f t="shared" si="114"/>
        <v>0</v>
      </c>
      <c r="S911" s="125">
        <f t="shared" si="115"/>
        <v>0</v>
      </c>
      <c r="T911" s="125">
        <f t="shared" si="111"/>
        <v>0</v>
      </c>
    </row>
    <row r="912" spans="1:20" ht="15">
      <c r="A912" s="67" t="s">
        <v>954</v>
      </c>
      <c r="B912" s="67">
        <v>24</v>
      </c>
      <c r="C912" s="67">
        <v>1</v>
      </c>
      <c r="D912" s="68" t="s">
        <v>971</v>
      </c>
      <c r="E912" s="216" t="s">
        <v>963</v>
      </c>
      <c r="F912" s="58"/>
      <c r="G912" s="58"/>
      <c r="H912" s="85"/>
      <c r="I912" s="64"/>
      <c r="J912" s="58"/>
      <c r="K912" s="58"/>
      <c r="L912" s="58"/>
      <c r="M912" s="85"/>
      <c r="N912" s="93"/>
      <c r="O912" s="93">
        <f t="shared" si="112"/>
        <v>120</v>
      </c>
      <c r="P912" s="93">
        <f t="shared" si="110"/>
        <v>0</v>
      </c>
      <c r="Q912" s="125">
        <f t="shared" si="113"/>
        <v>0</v>
      </c>
      <c r="R912" s="125">
        <f t="shared" si="114"/>
        <v>0</v>
      </c>
      <c r="S912" s="125">
        <f t="shared" si="115"/>
        <v>0</v>
      </c>
      <c r="T912" s="125">
        <f t="shared" si="111"/>
        <v>0</v>
      </c>
    </row>
    <row r="913" spans="1:20" ht="15">
      <c r="A913" s="67" t="s">
        <v>954</v>
      </c>
      <c r="B913" s="67">
        <v>25</v>
      </c>
      <c r="C913" s="67">
        <v>1</v>
      </c>
      <c r="D913" s="68" t="s">
        <v>972</v>
      </c>
      <c r="E913" s="216" t="s">
        <v>963</v>
      </c>
      <c r="F913" s="58"/>
      <c r="G913" s="58"/>
      <c r="H913" s="85"/>
      <c r="I913" s="64"/>
      <c r="J913" s="58"/>
      <c r="K913" s="58"/>
      <c r="L913" s="58"/>
      <c r="M913" s="85"/>
      <c r="N913" s="93"/>
      <c r="O913" s="93">
        <f t="shared" si="112"/>
        <v>120</v>
      </c>
      <c r="P913" s="93">
        <f t="shared" si="110"/>
        <v>0</v>
      </c>
      <c r="Q913" s="125">
        <f t="shared" si="113"/>
        <v>0</v>
      </c>
      <c r="R913" s="125">
        <f t="shared" si="114"/>
        <v>0</v>
      </c>
      <c r="S913" s="125">
        <f t="shared" si="115"/>
        <v>0</v>
      </c>
      <c r="T913" s="125">
        <f t="shared" si="111"/>
        <v>0</v>
      </c>
    </row>
    <row r="914" spans="1:20" ht="15">
      <c r="A914" s="67" t="s">
        <v>954</v>
      </c>
      <c r="B914" s="67">
        <v>26</v>
      </c>
      <c r="C914" s="67">
        <v>1</v>
      </c>
      <c r="D914" s="68" t="s">
        <v>973</v>
      </c>
      <c r="E914" s="216" t="s">
        <v>963</v>
      </c>
      <c r="F914" s="58"/>
      <c r="G914" s="58"/>
      <c r="H914" s="85"/>
      <c r="I914" s="64"/>
      <c r="J914" s="58"/>
      <c r="K914" s="58"/>
      <c r="L914" s="58"/>
      <c r="M914" s="85"/>
      <c r="N914" s="93"/>
      <c r="O914" s="93">
        <f t="shared" si="112"/>
        <v>120</v>
      </c>
      <c r="P914" s="93">
        <f t="shared" si="110"/>
        <v>0</v>
      </c>
      <c r="Q914" s="125">
        <f t="shared" si="113"/>
        <v>0</v>
      </c>
      <c r="R914" s="125">
        <f t="shared" si="114"/>
        <v>0</v>
      </c>
      <c r="S914" s="125">
        <f t="shared" si="115"/>
        <v>0</v>
      </c>
      <c r="T914" s="125">
        <f t="shared" si="111"/>
        <v>0</v>
      </c>
    </row>
    <row r="915" spans="1:20" ht="15">
      <c r="A915" s="67" t="s">
        <v>954</v>
      </c>
      <c r="B915" s="67">
        <v>30</v>
      </c>
      <c r="C915" s="67">
        <v>1</v>
      </c>
      <c r="D915" s="68" t="s">
        <v>974</v>
      </c>
      <c r="E915" s="216" t="s">
        <v>963</v>
      </c>
      <c r="F915" s="215" t="s">
        <v>350</v>
      </c>
      <c r="G915" s="58" t="s">
        <v>975</v>
      </c>
      <c r="H915" s="106">
        <v>39022</v>
      </c>
      <c r="I915" s="64">
        <v>70.92</v>
      </c>
      <c r="J915" s="58" t="s">
        <v>352</v>
      </c>
      <c r="K915" s="58" t="s">
        <v>1879</v>
      </c>
      <c r="L915" s="58"/>
      <c r="M915" s="85">
        <v>10</v>
      </c>
      <c r="N915" s="93">
        <v>0</v>
      </c>
      <c r="O915" s="93">
        <f t="shared" si="112"/>
        <v>120</v>
      </c>
      <c r="P915" s="93">
        <f t="shared" si="110"/>
        <v>0.59100000000000008</v>
      </c>
      <c r="Q915" s="125">
        <f t="shared" si="113"/>
        <v>0</v>
      </c>
      <c r="R915" s="125">
        <f t="shared" si="114"/>
        <v>70.920000000000016</v>
      </c>
      <c r="S915" s="125">
        <f t="shared" si="115"/>
        <v>70.920000000000016</v>
      </c>
      <c r="T915" s="125">
        <f t="shared" si="111"/>
        <v>0</v>
      </c>
    </row>
    <row r="916" spans="1:20" ht="15">
      <c r="A916" s="67" t="s">
        <v>954</v>
      </c>
      <c r="B916" s="67">
        <v>33</v>
      </c>
      <c r="C916" s="67">
        <v>1</v>
      </c>
      <c r="D916" s="68" t="s">
        <v>976</v>
      </c>
      <c r="E916" s="216" t="s">
        <v>963</v>
      </c>
      <c r="F916" s="58" t="s">
        <v>977</v>
      </c>
      <c r="G916" s="58">
        <v>40884</v>
      </c>
      <c r="H916" s="106">
        <v>39030</v>
      </c>
      <c r="I916" s="64">
        <v>207</v>
      </c>
      <c r="J916" s="58" t="s">
        <v>978</v>
      </c>
      <c r="K916" s="58" t="s">
        <v>1879</v>
      </c>
      <c r="L916" s="58"/>
      <c r="M916" s="85">
        <v>10</v>
      </c>
      <c r="N916" s="93">
        <v>0</v>
      </c>
      <c r="O916" s="93">
        <f t="shared" si="112"/>
        <v>120</v>
      </c>
      <c r="P916" s="93">
        <f t="shared" si="110"/>
        <v>1.7249999999999999</v>
      </c>
      <c r="Q916" s="125">
        <f t="shared" si="113"/>
        <v>0</v>
      </c>
      <c r="R916" s="125">
        <f t="shared" si="114"/>
        <v>206.99999999999997</v>
      </c>
      <c r="S916" s="125">
        <f t="shared" si="115"/>
        <v>206.99999999999997</v>
      </c>
      <c r="T916" s="125">
        <f t="shared" si="111"/>
        <v>0</v>
      </c>
    </row>
    <row r="917" spans="1:20" ht="15">
      <c r="A917" s="67" t="s">
        <v>954</v>
      </c>
      <c r="B917" s="67">
        <v>34</v>
      </c>
      <c r="C917" s="67">
        <v>1</v>
      </c>
      <c r="D917" s="68" t="s">
        <v>979</v>
      </c>
      <c r="E917" s="216" t="s">
        <v>963</v>
      </c>
      <c r="F917" s="58" t="s">
        <v>980</v>
      </c>
      <c r="G917" s="58">
        <v>40884</v>
      </c>
      <c r="H917" s="106">
        <v>39030</v>
      </c>
      <c r="I917" s="64">
        <v>690</v>
      </c>
      <c r="J917" s="58" t="s">
        <v>978</v>
      </c>
      <c r="K917" s="58" t="s">
        <v>1879</v>
      </c>
      <c r="L917" s="58"/>
      <c r="M917" s="85">
        <v>10</v>
      </c>
      <c r="N917" s="93">
        <v>0</v>
      </c>
      <c r="O917" s="93">
        <f t="shared" si="112"/>
        <v>120</v>
      </c>
      <c r="P917" s="93">
        <f t="shared" si="110"/>
        <v>5.75</v>
      </c>
      <c r="Q917" s="125">
        <f t="shared" si="113"/>
        <v>0</v>
      </c>
      <c r="R917" s="125">
        <f t="shared" si="114"/>
        <v>690</v>
      </c>
      <c r="S917" s="125">
        <f t="shared" si="115"/>
        <v>690</v>
      </c>
      <c r="T917" s="125">
        <f t="shared" si="111"/>
        <v>0</v>
      </c>
    </row>
    <row r="918" spans="1:20" ht="15">
      <c r="A918" s="67" t="s">
        <v>954</v>
      </c>
      <c r="B918" s="67">
        <v>35</v>
      </c>
      <c r="C918" s="67">
        <v>1</v>
      </c>
      <c r="D918" s="68" t="s">
        <v>981</v>
      </c>
      <c r="E918" s="216" t="s">
        <v>968</v>
      </c>
      <c r="F918" s="59">
        <v>1150616</v>
      </c>
      <c r="G918" s="58">
        <v>3981</v>
      </c>
      <c r="H918" s="106">
        <v>39324</v>
      </c>
      <c r="I918" s="64">
        <v>1290</v>
      </c>
      <c r="J918" s="58" t="s">
        <v>983</v>
      </c>
      <c r="K918" s="58" t="s">
        <v>1874</v>
      </c>
      <c r="L918" s="58"/>
      <c r="M918" s="85">
        <v>10</v>
      </c>
      <c r="N918" s="93">
        <v>0</v>
      </c>
      <c r="O918" s="93">
        <f t="shared" si="112"/>
        <v>120</v>
      </c>
      <c r="P918" s="93">
        <f t="shared" si="110"/>
        <v>10.75</v>
      </c>
      <c r="Q918" s="125">
        <f t="shared" si="113"/>
        <v>0</v>
      </c>
      <c r="R918" s="125">
        <f t="shared" si="114"/>
        <v>1290</v>
      </c>
      <c r="S918" s="125">
        <f t="shared" si="115"/>
        <v>1290</v>
      </c>
      <c r="T918" s="125">
        <f t="shared" si="111"/>
        <v>0</v>
      </c>
    </row>
    <row r="919" spans="1:20" ht="15">
      <c r="A919" s="67" t="s">
        <v>954</v>
      </c>
      <c r="B919" s="67">
        <v>36</v>
      </c>
      <c r="C919" s="67">
        <v>1</v>
      </c>
      <c r="D919" s="68" t="s">
        <v>189</v>
      </c>
      <c r="E919" s="216" t="s">
        <v>963</v>
      </c>
      <c r="F919" s="58"/>
      <c r="G919" s="58"/>
      <c r="H919" s="106"/>
      <c r="I919" s="93"/>
      <c r="J919" s="58"/>
      <c r="K919" s="58"/>
      <c r="L919" s="58"/>
      <c r="M919" s="85"/>
      <c r="N919" s="93"/>
      <c r="O919" s="93"/>
      <c r="P919" s="93">
        <f t="shared" si="110"/>
        <v>0</v>
      </c>
      <c r="Q919" s="125">
        <f t="shared" si="113"/>
        <v>0</v>
      </c>
      <c r="R919" s="125">
        <f t="shared" si="114"/>
        <v>0</v>
      </c>
      <c r="S919" s="125">
        <f t="shared" si="115"/>
        <v>0</v>
      </c>
      <c r="T919" s="125">
        <f t="shared" si="111"/>
        <v>0</v>
      </c>
    </row>
    <row r="920" spans="1:20" ht="15">
      <c r="A920" s="67" t="s">
        <v>954</v>
      </c>
      <c r="B920" s="67">
        <v>37</v>
      </c>
      <c r="C920" s="67">
        <v>1</v>
      </c>
      <c r="D920" s="68" t="s">
        <v>95</v>
      </c>
      <c r="E920" s="216" t="s">
        <v>963</v>
      </c>
      <c r="F920" s="59"/>
      <c r="G920" s="58"/>
      <c r="H920" s="106"/>
      <c r="I920" s="64"/>
      <c r="J920" s="58"/>
      <c r="K920" s="58"/>
      <c r="L920" s="58"/>
      <c r="M920" s="85"/>
      <c r="N920" s="93"/>
      <c r="O920" s="93"/>
      <c r="P920" s="93">
        <f t="shared" si="110"/>
        <v>0</v>
      </c>
      <c r="Q920" s="125">
        <f t="shared" si="113"/>
        <v>0</v>
      </c>
      <c r="R920" s="125">
        <f t="shared" si="114"/>
        <v>0</v>
      </c>
      <c r="S920" s="125">
        <f t="shared" si="115"/>
        <v>0</v>
      </c>
      <c r="T920" s="125">
        <f t="shared" si="111"/>
        <v>0</v>
      </c>
    </row>
    <row r="921" spans="1:20" ht="15">
      <c r="A921" s="67" t="s">
        <v>954</v>
      </c>
      <c r="B921" s="67">
        <v>38</v>
      </c>
      <c r="C921" s="67">
        <v>1</v>
      </c>
      <c r="D921" s="68" t="s">
        <v>73</v>
      </c>
      <c r="E921" s="216" t="s">
        <v>963</v>
      </c>
      <c r="F921" s="58"/>
      <c r="G921" s="58"/>
      <c r="H921" s="85"/>
      <c r="I921" s="64"/>
      <c r="J921" s="58"/>
      <c r="K921" s="58"/>
      <c r="L921" s="58"/>
      <c r="M921" s="85"/>
      <c r="N921" s="93"/>
      <c r="O921" s="93"/>
      <c r="P921" s="93">
        <f t="shared" si="110"/>
        <v>0</v>
      </c>
      <c r="Q921" s="125">
        <f t="shared" si="113"/>
        <v>0</v>
      </c>
      <c r="R921" s="125">
        <f t="shared" si="114"/>
        <v>0</v>
      </c>
      <c r="S921" s="125">
        <f t="shared" si="115"/>
        <v>0</v>
      </c>
      <c r="T921" s="125">
        <f t="shared" si="111"/>
        <v>0</v>
      </c>
    </row>
    <row r="922" spans="1:20" ht="15">
      <c r="A922" s="67" t="s">
        <v>954</v>
      </c>
      <c r="B922" s="67">
        <v>39</v>
      </c>
      <c r="C922" s="67">
        <v>1</v>
      </c>
      <c r="D922" s="68" t="s">
        <v>94</v>
      </c>
      <c r="E922" s="216" t="s">
        <v>984</v>
      </c>
      <c r="F922" s="58"/>
      <c r="G922" s="58"/>
      <c r="H922" s="85"/>
      <c r="I922" s="64"/>
      <c r="J922" s="58"/>
      <c r="K922" s="58"/>
      <c r="L922" s="58"/>
      <c r="M922" s="85"/>
      <c r="N922" s="93"/>
      <c r="O922" s="93"/>
      <c r="P922" s="93">
        <f t="shared" si="110"/>
        <v>0</v>
      </c>
      <c r="Q922" s="125">
        <f t="shared" si="113"/>
        <v>0</v>
      </c>
      <c r="R922" s="125">
        <f t="shared" si="114"/>
        <v>0</v>
      </c>
      <c r="S922" s="125">
        <f t="shared" si="115"/>
        <v>0</v>
      </c>
      <c r="T922" s="125">
        <f t="shared" si="111"/>
        <v>0</v>
      </c>
    </row>
    <row r="923" spans="1:20" ht="15">
      <c r="A923" s="67" t="s">
        <v>954</v>
      </c>
      <c r="B923" s="67">
        <v>40</v>
      </c>
      <c r="C923" s="67">
        <v>1</v>
      </c>
      <c r="D923" s="68" t="s">
        <v>985</v>
      </c>
      <c r="E923" s="216" t="s">
        <v>963</v>
      </c>
      <c r="F923" s="58"/>
      <c r="G923" s="58"/>
      <c r="H923" s="85"/>
      <c r="I923" s="64"/>
      <c r="J923" s="58"/>
      <c r="K923" s="58"/>
      <c r="L923" s="58"/>
      <c r="M923" s="85"/>
      <c r="N923" s="93"/>
      <c r="O923" s="93"/>
      <c r="P923" s="93">
        <f t="shared" si="110"/>
        <v>0</v>
      </c>
      <c r="Q923" s="125">
        <f t="shared" si="113"/>
        <v>0</v>
      </c>
      <c r="R923" s="125">
        <f t="shared" si="114"/>
        <v>0</v>
      </c>
      <c r="S923" s="125">
        <f t="shared" si="115"/>
        <v>0</v>
      </c>
      <c r="T923" s="125">
        <f t="shared" si="111"/>
        <v>0</v>
      </c>
    </row>
    <row r="924" spans="1:20" ht="15">
      <c r="A924" s="67" t="s">
        <v>954</v>
      </c>
      <c r="B924" s="67">
        <v>42</v>
      </c>
      <c r="C924" s="67">
        <v>1</v>
      </c>
      <c r="D924" s="68" t="s">
        <v>97</v>
      </c>
      <c r="E924" s="216" t="s">
        <v>963</v>
      </c>
      <c r="F924" s="58"/>
      <c r="G924" s="58"/>
      <c r="H924" s="85"/>
      <c r="I924" s="64"/>
      <c r="J924" s="58"/>
      <c r="K924" s="58"/>
      <c r="L924" s="58"/>
      <c r="M924" s="85"/>
      <c r="N924" s="93"/>
      <c r="O924" s="93"/>
      <c r="P924" s="93">
        <f t="shared" si="110"/>
        <v>0</v>
      </c>
      <c r="Q924" s="125">
        <f t="shared" si="113"/>
        <v>0</v>
      </c>
      <c r="R924" s="125">
        <f t="shared" si="114"/>
        <v>0</v>
      </c>
      <c r="S924" s="125">
        <f t="shared" si="115"/>
        <v>0</v>
      </c>
      <c r="T924" s="125">
        <f t="shared" si="111"/>
        <v>0</v>
      </c>
    </row>
    <row r="925" spans="1:20" ht="15">
      <c r="A925" s="67" t="s">
        <v>954</v>
      </c>
      <c r="B925" s="67">
        <v>44</v>
      </c>
      <c r="C925" s="67">
        <v>1</v>
      </c>
      <c r="D925" s="68" t="s">
        <v>73</v>
      </c>
      <c r="E925" s="216" t="s">
        <v>963</v>
      </c>
      <c r="F925" s="58"/>
      <c r="G925" s="58"/>
      <c r="H925" s="85"/>
      <c r="I925" s="64"/>
      <c r="J925" s="58"/>
      <c r="K925" s="58"/>
      <c r="L925" s="58"/>
      <c r="M925" s="85"/>
      <c r="N925" s="93"/>
      <c r="O925" s="93"/>
      <c r="P925" s="93">
        <f t="shared" si="110"/>
        <v>0</v>
      </c>
      <c r="Q925" s="125">
        <f t="shared" si="113"/>
        <v>0</v>
      </c>
      <c r="R925" s="125">
        <f t="shared" si="114"/>
        <v>0</v>
      </c>
      <c r="S925" s="125">
        <f t="shared" si="115"/>
        <v>0</v>
      </c>
      <c r="T925" s="125">
        <f t="shared" si="111"/>
        <v>0</v>
      </c>
    </row>
    <row r="926" spans="1:20" ht="15">
      <c r="A926" s="67" t="s">
        <v>954</v>
      </c>
      <c r="B926" s="67">
        <v>48</v>
      </c>
      <c r="C926" s="67">
        <v>1</v>
      </c>
      <c r="D926" s="68" t="s">
        <v>986</v>
      </c>
      <c r="E926" s="216" t="s">
        <v>963</v>
      </c>
      <c r="F926" s="58"/>
      <c r="G926" s="58"/>
      <c r="H926" s="85"/>
      <c r="I926" s="64"/>
      <c r="J926" s="58"/>
      <c r="K926" s="58"/>
      <c r="L926" s="58"/>
      <c r="M926" s="85"/>
      <c r="N926" s="93"/>
      <c r="O926" s="93"/>
      <c r="P926" s="93">
        <f t="shared" si="110"/>
        <v>0</v>
      </c>
      <c r="Q926" s="125">
        <f t="shared" si="113"/>
        <v>0</v>
      </c>
      <c r="R926" s="125">
        <f t="shared" si="114"/>
        <v>0</v>
      </c>
      <c r="S926" s="125">
        <f t="shared" si="115"/>
        <v>0</v>
      </c>
      <c r="T926" s="125">
        <f t="shared" si="111"/>
        <v>0</v>
      </c>
    </row>
    <row r="927" spans="1:20" ht="15">
      <c r="A927" s="67" t="s">
        <v>954</v>
      </c>
      <c r="B927" s="67">
        <v>49</v>
      </c>
      <c r="C927" s="67">
        <v>1</v>
      </c>
      <c r="D927" s="68" t="s">
        <v>986</v>
      </c>
      <c r="E927" s="216" t="s">
        <v>963</v>
      </c>
      <c r="F927" s="58"/>
      <c r="G927" s="58"/>
      <c r="H927" s="85"/>
      <c r="I927" s="64"/>
      <c r="J927" s="58"/>
      <c r="K927" s="58"/>
      <c r="L927" s="58"/>
      <c r="M927" s="85"/>
      <c r="N927" s="93"/>
      <c r="O927" s="93"/>
      <c r="P927" s="93">
        <f t="shared" si="110"/>
        <v>0</v>
      </c>
      <c r="Q927" s="125">
        <f t="shared" si="113"/>
        <v>0</v>
      </c>
      <c r="R927" s="125">
        <f t="shared" si="114"/>
        <v>0</v>
      </c>
      <c r="S927" s="125">
        <f t="shared" si="115"/>
        <v>0</v>
      </c>
      <c r="T927" s="125">
        <f t="shared" si="111"/>
        <v>0</v>
      </c>
    </row>
    <row r="928" spans="1:20" ht="15">
      <c r="A928" s="67" t="s">
        <v>954</v>
      </c>
      <c r="B928" s="67">
        <v>50</v>
      </c>
      <c r="C928" s="67">
        <v>1</v>
      </c>
      <c r="D928" s="68" t="s">
        <v>986</v>
      </c>
      <c r="E928" s="216" t="s">
        <v>963</v>
      </c>
      <c r="F928" s="58"/>
      <c r="G928" s="58"/>
      <c r="H928" s="85"/>
      <c r="I928" s="64"/>
      <c r="J928" s="58"/>
      <c r="K928" s="58"/>
      <c r="L928" s="58"/>
      <c r="M928" s="85"/>
      <c r="N928" s="93"/>
      <c r="O928" s="93"/>
      <c r="P928" s="93">
        <f t="shared" si="110"/>
        <v>0</v>
      </c>
      <c r="Q928" s="125">
        <f t="shared" si="113"/>
        <v>0</v>
      </c>
      <c r="R928" s="125">
        <f t="shared" si="114"/>
        <v>0</v>
      </c>
      <c r="S928" s="125">
        <f t="shared" si="115"/>
        <v>0</v>
      </c>
      <c r="T928" s="125">
        <f t="shared" si="111"/>
        <v>0</v>
      </c>
    </row>
    <row r="929" spans="1:20" ht="15">
      <c r="A929" s="67" t="s">
        <v>954</v>
      </c>
      <c r="B929" s="67">
        <v>51</v>
      </c>
      <c r="C929" s="67">
        <v>1</v>
      </c>
      <c r="D929" s="68" t="s">
        <v>986</v>
      </c>
      <c r="E929" s="216" t="s">
        <v>963</v>
      </c>
      <c r="F929" s="58"/>
      <c r="G929" s="58"/>
      <c r="H929" s="85"/>
      <c r="I929" s="64"/>
      <c r="J929" s="58"/>
      <c r="K929" s="58"/>
      <c r="L929" s="58"/>
      <c r="M929" s="85"/>
      <c r="N929" s="93"/>
      <c r="O929" s="93"/>
      <c r="P929" s="93">
        <f t="shared" si="110"/>
        <v>0</v>
      </c>
      <c r="Q929" s="125">
        <f t="shared" si="113"/>
        <v>0</v>
      </c>
      <c r="R929" s="125">
        <f t="shared" si="114"/>
        <v>0</v>
      </c>
      <c r="S929" s="125">
        <f t="shared" si="115"/>
        <v>0</v>
      </c>
      <c r="T929" s="125">
        <f t="shared" si="111"/>
        <v>0</v>
      </c>
    </row>
    <row r="930" spans="1:20" ht="15">
      <c r="A930" s="67" t="s">
        <v>954</v>
      </c>
      <c r="B930" s="67">
        <v>52</v>
      </c>
      <c r="C930" s="67">
        <v>1</v>
      </c>
      <c r="D930" s="68" t="s">
        <v>986</v>
      </c>
      <c r="E930" s="216" t="s">
        <v>963</v>
      </c>
      <c r="F930" s="58"/>
      <c r="G930" s="58"/>
      <c r="H930" s="85"/>
      <c r="I930" s="64"/>
      <c r="J930" s="58"/>
      <c r="K930" s="58"/>
      <c r="L930" s="58"/>
      <c r="M930" s="85"/>
      <c r="N930" s="93"/>
      <c r="O930" s="93"/>
      <c r="P930" s="93">
        <f t="shared" si="110"/>
        <v>0</v>
      </c>
      <c r="Q930" s="125">
        <f t="shared" si="113"/>
        <v>0</v>
      </c>
      <c r="R930" s="125">
        <f t="shared" si="114"/>
        <v>0</v>
      </c>
      <c r="S930" s="125">
        <f t="shared" si="115"/>
        <v>0</v>
      </c>
      <c r="T930" s="125">
        <f t="shared" si="111"/>
        <v>0</v>
      </c>
    </row>
    <row r="931" spans="1:20" ht="15">
      <c r="A931" s="67" t="s">
        <v>954</v>
      </c>
      <c r="B931" s="67">
        <v>53</v>
      </c>
      <c r="C931" s="67">
        <v>1</v>
      </c>
      <c r="D931" s="68" t="s">
        <v>986</v>
      </c>
      <c r="E931" s="216" t="s">
        <v>963</v>
      </c>
      <c r="F931" s="58"/>
      <c r="G931" s="58"/>
      <c r="H931" s="85"/>
      <c r="I931" s="64"/>
      <c r="J931" s="58"/>
      <c r="K931" s="58"/>
      <c r="L931" s="58"/>
      <c r="M931" s="85"/>
      <c r="N931" s="93"/>
      <c r="O931" s="93"/>
      <c r="P931" s="93">
        <f t="shared" si="110"/>
        <v>0</v>
      </c>
      <c r="Q931" s="125">
        <f t="shared" si="113"/>
        <v>0</v>
      </c>
      <c r="R931" s="125">
        <f t="shared" si="114"/>
        <v>0</v>
      </c>
      <c r="S931" s="125">
        <f t="shared" si="115"/>
        <v>0</v>
      </c>
      <c r="T931" s="125">
        <f t="shared" si="111"/>
        <v>0</v>
      </c>
    </row>
    <row r="932" spans="1:20" ht="15">
      <c r="A932" s="67" t="s">
        <v>954</v>
      </c>
      <c r="B932" s="67">
        <v>55</v>
      </c>
      <c r="C932" s="67">
        <v>1</v>
      </c>
      <c r="D932" s="68" t="s">
        <v>986</v>
      </c>
      <c r="E932" s="216" t="s">
        <v>963</v>
      </c>
      <c r="F932" s="58"/>
      <c r="G932" s="58"/>
      <c r="H932" s="85"/>
      <c r="I932" s="64"/>
      <c r="J932" s="58"/>
      <c r="K932" s="58"/>
      <c r="L932" s="58"/>
      <c r="M932" s="85"/>
      <c r="N932" s="93"/>
      <c r="O932" s="93"/>
      <c r="P932" s="93">
        <f t="shared" si="110"/>
        <v>0</v>
      </c>
      <c r="Q932" s="125">
        <f t="shared" si="113"/>
        <v>0</v>
      </c>
      <c r="R932" s="125">
        <f t="shared" si="114"/>
        <v>0</v>
      </c>
      <c r="S932" s="125">
        <f t="shared" si="115"/>
        <v>0</v>
      </c>
      <c r="T932" s="125">
        <f t="shared" si="111"/>
        <v>0</v>
      </c>
    </row>
    <row r="933" spans="1:20" ht="15">
      <c r="A933" s="67" t="s">
        <v>954</v>
      </c>
      <c r="B933" s="67">
        <v>56</v>
      </c>
      <c r="C933" s="67">
        <v>1</v>
      </c>
      <c r="D933" s="68" t="s">
        <v>986</v>
      </c>
      <c r="E933" s="216" t="s">
        <v>963</v>
      </c>
      <c r="F933" s="58"/>
      <c r="G933" s="58"/>
      <c r="H933" s="85"/>
      <c r="I933" s="64"/>
      <c r="J933" s="58"/>
      <c r="K933" s="58"/>
      <c r="L933" s="58"/>
      <c r="M933" s="85"/>
      <c r="N933" s="93"/>
      <c r="O933" s="93"/>
      <c r="P933" s="93">
        <f t="shared" si="110"/>
        <v>0</v>
      </c>
      <c r="Q933" s="125">
        <f t="shared" si="113"/>
        <v>0</v>
      </c>
      <c r="R933" s="125">
        <f t="shared" si="114"/>
        <v>0</v>
      </c>
      <c r="S933" s="125">
        <f t="shared" si="115"/>
        <v>0</v>
      </c>
      <c r="T933" s="125">
        <f t="shared" si="111"/>
        <v>0</v>
      </c>
    </row>
    <row r="934" spans="1:20" ht="15">
      <c r="A934" s="67" t="s">
        <v>954</v>
      </c>
      <c r="B934" s="67">
        <v>57</v>
      </c>
      <c r="C934" s="67">
        <v>1</v>
      </c>
      <c r="D934" s="68" t="s">
        <v>986</v>
      </c>
      <c r="E934" s="216" t="s">
        <v>963</v>
      </c>
      <c r="F934" s="58"/>
      <c r="G934" s="58"/>
      <c r="H934" s="85"/>
      <c r="I934" s="64"/>
      <c r="J934" s="58"/>
      <c r="K934" s="58"/>
      <c r="L934" s="58"/>
      <c r="M934" s="85"/>
      <c r="N934" s="93"/>
      <c r="O934" s="93"/>
      <c r="P934" s="93">
        <f t="shared" si="110"/>
        <v>0</v>
      </c>
      <c r="Q934" s="125">
        <f t="shared" si="113"/>
        <v>0</v>
      </c>
      <c r="R934" s="125">
        <f t="shared" si="114"/>
        <v>0</v>
      </c>
      <c r="S934" s="125">
        <f t="shared" si="115"/>
        <v>0</v>
      </c>
      <c r="T934" s="125">
        <f t="shared" si="111"/>
        <v>0</v>
      </c>
    </row>
    <row r="935" spans="1:20" ht="15">
      <c r="A935" s="67" t="s">
        <v>954</v>
      </c>
      <c r="B935" s="67">
        <v>58</v>
      </c>
      <c r="C935" s="67">
        <v>1</v>
      </c>
      <c r="D935" s="68" t="s">
        <v>74</v>
      </c>
      <c r="E935" s="216" t="s">
        <v>963</v>
      </c>
      <c r="F935" s="58"/>
      <c r="G935" s="58"/>
      <c r="H935" s="85"/>
      <c r="I935" s="64"/>
      <c r="J935" s="58"/>
      <c r="K935" s="58"/>
      <c r="L935" s="58"/>
      <c r="M935" s="85"/>
      <c r="N935" s="93"/>
      <c r="O935" s="93"/>
      <c r="P935" s="93">
        <f t="shared" si="110"/>
        <v>0</v>
      </c>
      <c r="Q935" s="125">
        <f t="shared" si="113"/>
        <v>0</v>
      </c>
      <c r="R935" s="125">
        <f t="shared" si="114"/>
        <v>0</v>
      </c>
      <c r="S935" s="125">
        <f t="shared" si="115"/>
        <v>0</v>
      </c>
      <c r="T935" s="125">
        <f t="shared" si="111"/>
        <v>0</v>
      </c>
    </row>
    <row r="936" spans="1:20" ht="15">
      <c r="A936" s="67" t="s">
        <v>954</v>
      </c>
      <c r="B936" s="67">
        <v>60</v>
      </c>
      <c r="C936" s="67">
        <v>1</v>
      </c>
      <c r="D936" s="68" t="s">
        <v>987</v>
      </c>
      <c r="E936" s="216" t="s">
        <v>963</v>
      </c>
      <c r="F936" s="58"/>
      <c r="G936" s="58"/>
      <c r="H936" s="85"/>
      <c r="I936" s="64"/>
      <c r="J936" s="58"/>
      <c r="K936" s="58"/>
      <c r="L936" s="58"/>
      <c r="M936" s="85"/>
      <c r="N936" s="93"/>
      <c r="O936" s="93"/>
      <c r="P936" s="93">
        <f t="shared" si="110"/>
        <v>0</v>
      </c>
      <c r="Q936" s="125">
        <f t="shared" si="113"/>
        <v>0</v>
      </c>
      <c r="R936" s="125">
        <f t="shared" si="114"/>
        <v>0</v>
      </c>
      <c r="S936" s="125">
        <f t="shared" si="115"/>
        <v>0</v>
      </c>
      <c r="T936" s="125">
        <f t="shared" si="111"/>
        <v>0</v>
      </c>
    </row>
    <row r="937" spans="1:20" ht="15">
      <c r="A937" s="67" t="s">
        <v>954</v>
      </c>
      <c r="B937" s="67">
        <v>63</v>
      </c>
      <c r="C937" s="67">
        <v>10</v>
      </c>
      <c r="D937" s="68" t="s">
        <v>988</v>
      </c>
      <c r="E937" s="216" t="s">
        <v>990</v>
      </c>
      <c r="F937" s="58"/>
      <c r="G937" s="58"/>
      <c r="H937" s="85"/>
      <c r="I937" s="64"/>
      <c r="J937" s="58"/>
      <c r="K937" s="58"/>
      <c r="L937" s="58"/>
      <c r="M937" s="85"/>
      <c r="N937" s="93"/>
      <c r="O937" s="93"/>
      <c r="P937" s="93">
        <f t="shared" si="110"/>
        <v>0</v>
      </c>
      <c r="Q937" s="125">
        <f t="shared" si="113"/>
        <v>0</v>
      </c>
      <c r="R937" s="125">
        <f t="shared" si="114"/>
        <v>0</v>
      </c>
      <c r="S937" s="125">
        <f t="shared" si="115"/>
        <v>0</v>
      </c>
      <c r="T937" s="125">
        <f t="shared" si="111"/>
        <v>0</v>
      </c>
    </row>
    <row r="938" spans="1:20" ht="15">
      <c r="A938" s="67" t="s">
        <v>954</v>
      </c>
      <c r="B938" s="67">
        <v>64</v>
      </c>
      <c r="C938" s="67">
        <v>1</v>
      </c>
      <c r="D938" s="68" t="s">
        <v>985</v>
      </c>
      <c r="E938" s="216" t="s">
        <v>963</v>
      </c>
      <c r="F938" s="58"/>
      <c r="G938" s="58"/>
      <c r="H938" s="85"/>
      <c r="I938" s="64"/>
      <c r="J938" s="58"/>
      <c r="K938" s="58"/>
      <c r="L938" s="58"/>
      <c r="M938" s="85"/>
      <c r="N938" s="93"/>
      <c r="O938" s="93"/>
      <c r="P938" s="93">
        <f t="shared" si="110"/>
        <v>0</v>
      </c>
      <c r="Q938" s="125">
        <f t="shared" si="113"/>
        <v>0</v>
      </c>
      <c r="R938" s="125">
        <f t="shared" si="114"/>
        <v>0</v>
      </c>
      <c r="S938" s="125">
        <f t="shared" si="115"/>
        <v>0</v>
      </c>
      <c r="T938" s="125">
        <f t="shared" si="111"/>
        <v>0</v>
      </c>
    </row>
    <row r="939" spans="1:20" ht="15">
      <c r="A939" s="67" t="s">
        <v>954</v>
      </c>
      <c r="B939" s="67">
        <v>65</v>
      </c>
      <c r="C939" s="67">
        <v>1</v>
      </c>
      <c r="D939" s="68" t="s">
        <v>985</v>
      </c>
      <c r="E939" s="216" t="s">
        <v>963</v>
      </c>
      <c r="F939" s="58"/>
      <c r="G939" s="58"/>
      <c r="H939" s="85"/>
      <c r="I939" s="64"/>
      <c r="J939" s="58"/>
      <c r="K939" s="58"/>
      <c r="L939" s="58"/>
      <c r="M939" s="85"/>
      <c r="N939" s="93"/>
      <c r="O939" s="93"/>
      <c r="P939" s="93">
        <f t="shared" si="110"/>
        <v>0</v>
      </c>
      <c r="Q939" s="125">
        <f t="shared" si="113"/>
        <v>0</v>
      </c>
      <c r="R939" s="125">
        <f t="shared" si="114"/>
        <v>0</v>
      </c>
      <c r="S939" s="125">
        <f t="shared" si="115"/>
        <v>0</v>
      </c>
      <c r="T939" s="125">
        <f t="shared" si="111"/>
        <v>0</v>
      </c>
    </row>
    <row r="940" spans="1:20" ht="15">
      <c r="A940" s="62" t="s">
        <v>954</v>
      </c>
      <c r="B940" s="67">
        <v>66</v>
      </c>
      <c r="C940" s="67">
        <v>1</v>
      </c>
      <c r="D940" s="68" t="s">
        <v>991</v>
      </c>
      <c r="E940" s="216" t="s">
        <v>963</v>
      </c>
      <c r="F940" s="58" t="s">
        <v>992</v>
      </c>
      <c r="G940" s="58" t="s">
        <v>993</v>
      </c>
      <c r="H940" s="106">
        <v>40162</v>
      </c>
      <c r="I940" s="64">
        <v>5357.33</v>
      </c>
      <c r="J940" s="58" t="s">
        <v>994</v>
      </c>
      <c r="K940" s="58" t="s">
        <v>1879</v>
      </c>
      <c r="L940" s="58"/>
      <c r="M940" s="85">
        <v>10</v>
      </c>
      <c r="N940" s="93">
        <v>12</v>
      </c>
      <c r="O940" s="93">
        <f>12+12+12+12+12+12+12</f>
        <v>84</v>
      </c>
      <c r="P940" s="93">
        <f t="shared" si="110"/>
        <v>44.644416666666665</v>
      </c>
      <c r="Q940" s="125">
        <f t="shared" si="113"/>
        <v>535.73299999999995</v>
      </c>
      <c r="R940" s="125">
        <f t="shared" si="114"/>
        <v>3750.1309999999999</v>
      </c>
      <c r="S940" s="125">
        <f t="shared" si="115"/>
        <v>4285.8639999999996</v>
      </c>
      <c r="T940" s="125">
        <f t="shared" si="111"/>
        <v>1071.4660000000003</v>
      </c>
    </row>
    <row r="941" spans="1:20" ht="15">
      <c r="A941" s="62" t="s">
        <v>954</v>
      </c>
      <c r="B941" s="67">
        <v>73</v>
      </c>
      <c r="C941" s="67">
        <v>1</v>
      </c>
      <c r="D941" s="68" t="s">
        <v>995</v>
      </c>
      <c r="E941" s="216" t="s">
        <v>963</v>
      </c>
      <c r="F941" s="58" t="s">
        <v>996</v>
      </c>
      <c r="G941" s="58" t="s">
        <v>997</v>
      </c>
      <c r="H941" s="106">
        <v>40162</v>
      </c>
      <c r="I941" s="64">
        <v>11068.43</v>
      </c>
      <c r="J941" s="58" t="s">
        <v>994</v>
      </c>
      <c r="K941" s="58" t="s">
        <v>1879</v>
      </c>
      <c r="L941" s="58"/>
      <c r="M941" s="85">
        <v>10</v>
      </c>
      <c r="N941" s="93">
        <v>12</v>
      </c>
      <c r="O941" s="93">
        <f>12+12+12+12+12+12+12</f>
        <v>84</v>
      </c>
      <c r="P941" s="93">
        <f t="shared" si="110"/>
        <v>92.236916666666673</v>
      </c>
      <c r="Q941" s="125">
        <f t="shared" si="113"/>
        <v>1106.8430000000001</v>
      </c>
      <c r="R941" s="125">
        <f t="shared" si="114"/>
        <v>7747.9010000000007</v>
      </c>
      <c r="S941" s="125">
        <f t="shared" si="115"/>
        <v>8854.7440000000006</v>
      </c>
      <c r="T941" s="125">
        <f t="shared" si="111"/>
        <v>2213.6859999999997</v>
      </c>
    </row>
    <row r="942" spans="1:20" ht="15">
      <c r="A942" s="62" t="s">
        <v>954</v>
      </c>
      <c r="B942" s="67">
        <v>74</v>
      </c>
      <c r="C942" s="67">
        <v>1</v>
      </c>
      <c r="D942" s="68" t="s">
        <v>998</v>
      </c>
      <c r="E942" s="216" t="s">
        <v>963</v>
      </c>
      <c r="F942" s="58" t="s">
        <v>999</v>
      </c>
      <c r="G942" s="58" t="s">
        <v>997</v>
      </c>
      <c r="H942" s="106">
        <v>40162</v>
      </c>
      <c r="I942" s="64">
        <v>1046.5</v>
      </c>
      <c r="J942" s="58" t="s">
        <v>994</v>
      </c>
      <c r="K942" s="58" t="s">
        <v>1879</v>
      </c>
      <c r="L942" s="58"/>
      <c r="M942" s="85">
        <v>10</v>
      </c>
      <c r="N942" s="93">
        <v>12</v>
      </c>
      <c r="O942" s="93">
        <f t="shared" ref="O942:O949" si="116">12+12+12+12+12+12+12</f>
        <v>84</v>
      </c>
      <c r="P942" s="93">
        <f t="shared" si="110"/>
        <v>8.7208333333333332</v>
      </c>
      <c r="Q942" s="125">
        <f t="shared" si="113"/>
        <v>104.65</v>
      </c>
      <c r="R942" s="125">
        <f t="shared" si="114"/>
        <v>732.55</v>
      </c>
      <c r="S942" s="125">
        <f t="shared" si="115"/>
        <v>837.19999999999993</v>
      </c>
      <c r="T942" s="125">
        <f t="shared" si="111"/>
        <v>209.30000000000007</v>
      </c>
    </row>
    <row r="943" spans="1:20" ht="15">
      <c r="A943" s="62" t="s">
        <v>954</v>
      </c>
      <c r="B943" s="67">
        <v>77</v>
      </c>
      <c r="C943" s="67">
        <v>1</v>
      </c>
      <c r="D943" s="68" t="s">
        <v>1000</v>
      </c>
      <c r="E943" s="216" t="s">
        <v>1001</v>
      </c>
      <c r="F943" s="58" t="s">
        <v>1002</v>
      </c>
      <c r="G943" s="59">
        <v>1590</v>
      </c>
      <c r="H943" s="106">
        <v>40161</v>
      </c>
      <c r="I943" s="64">
        <v>176</v>
      </c>
      <c r="J943" s="58" t="s">
        <v>1003</v>
      </c>
      <c r="K943" s="58" t="s">
        <v>1879</v>
      </c>
      <c r="L943" s="58"/>
      <c r="M943" s="85">
        <v>10</v>
      </c>
      <c r="N943" s="93">
        <v>12</v>
      </c>
      <c r="O943" s="93">
        <f t="shared" si="116"/>
        <v>84</v>
      </c>
      <c r="P943" s="93">
        <f t="shared" si="110"/>
        <v>1.4666666666666668</v>
      </c>
      <c r="Q943" s="125">
        <f t="shared" si="113"/>
        <v>17.600000000000001</v>
      </c>
      <c r="R943" s="125">
        <f t="shared" si="114"/>
        <v>123.20000000000002</v>
      </c>
      <c r="S943" s="125">
        <f t="shared" si="115"/>
        <v>140.80000000000001</v>
      </c>
      <c r="T943" s="125">
        <f t="shared" si="111"/>
        <v>35.199999999999989</v>
      </c>
    </row>
    <row r="944" spans="1:20" ht="15">
      <c r="A944" s="62" t="s">
        <v>954</v>
      </c>
      <c r="B944" s="67">
        <v>79</v>
      </c>
      <c r="C944" s="67">
        <v>1</v>
      </c>
      <c r="D944" s="68" t="s">
        <v>1004</v>
      </c>
      <c r="E944" s="216" t="s">
        <v>1001</v>
      </c>
      <c r="F944" s="58" t="s">
        <v>1005</v>
      </c>
      <c r="G944" s="59">
        <v>1590</v>
      </c>
      <c r="H944" s="106">
        <v>40161</v>
      </c>
      <c r="I944" s="64">
        <v>190.99</v>
      </c>
      <c r="J944" s="58" t="s">
        <v>1003</v>
      </c>
      <c r="K944" s="58" t="s">
        <v>1879</v>
      </c>
      <c r="L944" s="58"/>
      <c r="M944" s="85">
        <v>10</v>
      </c>
      <c r="N944" s="93">
        <v>12</v>
      </c>
      <c r="O944" s="93">
        <f t="shared" si="116"/>
        <v>84</v>
      </c>
      <c r="P944" s="93">
        <f t="shared" si="110"/>
        <v>1.5915833333333333</v>
      </c>
      <c r="Q944" s="125">
        <f t="shared" si="113"/>
        <v>19.099</v>
      </c>
      <c r="R944" s="125">
        <f t="shared" si="114"/>
        <v>133.69300000000001</v>
      </c>
      <c r="S944" s="125">
        <f t="shared" si="115"/>
        <v>152.792</v>
      </c>
      <c r="T944" s="125">
        <f t="shared" si="111"/>
        <v>38.198000000000008</v>
      </c>
    </row>
    <row r="945" spans="1:20" ht="15">
      <c r="A945" s="62" t="s">
        <v>954</v>
      </c>
      <c r="B945" s="67">
        <v>80</v>
      </c>
      <c r="C945" s="67">
        <v>1</v>
      </c>
      <c r="D945" s="68" t="s">
        <v>1006</v>
      </c>
      <c r="E945" s="216" t="s">
        <v>1001</v>
      </c>
      <c r="F945" s="58" t="s">
        <v>1007</v>
      </c>
      <c r="G945" s="59">
        <v>1590</v>
      </c>
      <c r="H945" s="106">
        <v>40161</v>
      </c>
      <c r="I945" s="64">
        <v>1325</v>
      </c>
      <c r="J945" s="58" t="s">
        <v>1003</v>
      </c>
      <c r="K945" s="58" t="s">
        <v>1879</v>
      </c>
      <c r="L945" s="58"/>
      <c r="M945" s="85">
        <v>10</v>
      </c>
      <c r="N945" s="93">
        <v>12</v>
      </c>
      <c r="O945" s="93">
        <f t="shared" si="116"/>
        <v>84</v>
      </c>
      <c r="P945" s="93">
        <f t="shared" si="110"/>
        <v>11.041666666666666</v>
      </c>
      <c r="Q945" s="125">
        <f t="shared" si="113"/>
        <v>132.5</v>
      </c>
      <c r="R945" s="125">
        <f t="shared" si="114"/>
        <v>927.5</v>
      </c>
      <c r="S945" s="125">
        <f t="shared" si="115"/>
        <v>1060</v>
      </c>
      <c r="T945" s="125">
        <f t="shared" si="111"/>
        <v>265</v>
      </c>
    </row>
    <row r="946" spans="1:20" ht="15">
      <c r="A946" s="62" t="s">
        <v>954</v>
      </c>
      <c r="B946" s="67">
        <v>81</v>
      </c>
      <c r="C946" s="67">
        <v>1</v>
      </c>
      <c r="D946" s="68" t="s">
        <v>1008</v>
      </c>
      <c r="E946" s="216" t="s">
        <v>1001</v>
      </c>
      <c r="F946" s="58" t="s">
        <v>1009</v>
      </c>
      <c r="G946" s="59">
        <v>1590</v>
      </c>
      <c r="H946" s="106">
        <v>40161</v>
      </c>
      <c r="I946" s="64">
        <v>887.98</v>
      </c>
      <c r="J946" s="58" t="s">
        <v>1003</v>
      </c>
      <c r="K946" s="58" t="s">
        <v>1879</v>
      </c>
      <c r="L946" s="58"/>
      <c r="M946" s="85">
        <v>10</v>
      </c>
      <c r="N946" s="93">
        <v>12</v>
      </c>
      <c r="O946" s="93">
        <f t="shared" si="116"/>
        <v>84</v>
      </c>
      <c r="P946" s="93">
        <f t="shared" si="110"/>
        <v>7.3998333333333335</v>
      </c>
      <c r="Q946" s="125">
        <f t="shared" si="113"/>
        <v>88.798000000000002</v>
      </c>
      <c r="R946" s="125">
        <f t="shared" si="114"/>
        <v>621.58600000000001</v>
      </c>
      <c r="S946" s="125">
        <f t="shared" si="115"/>
        <v>710.38400000000001</v>
      </c>
      <c r="T946" s="125">
        <f t="shared" si="111"/>
        <v>177.596</v>
      </c>
    </row>
    <row r="947" spans="1:20" ht="15">
      <c r="A947" s="62" t="s">
        <v>954</v>
      </c>
      <c r="B947" s="67">
        <v>85</v>
      </c>
      <c r="C947" s="67">
        <v>1</v>
      </c>
      <c r="D947" s="68" t="s">
        <v>1010</v>
      </c>
      <c r="E947" s="216" t="s">
        <v>1001</v>
      </c>
      <c r="F947" s="58"/>
      <c r="G947" s="59">
        <v>1590</v>
      </c>
      <c r="H947" s="106">
        <v>40161</v>
      </c>
      <c r="I947" s="64">
        <v>908</v>
      </c>
      <c r="J947" s="58" t="s">
        <v>1003</v>
      </c>
      <c r="K947" s="58" t="s">
        <v>1879</v>
      </c>
      <c r="L947" s="58"/>
      <c r="M947" s="85">
        <v>10</v>
      </c>
      <c r="N947" s="93">
        <v>12</v>
      </c>
      <c r="O947" s="93">
        <f t="shared" si="116"/>
        <v>84</v>
      </c>
      <c r="P947" s="93">
        <f t="shared" si="110"/>
        <v>7.5666666666666664</v>
      </c>
      <c r="Q947" s="125">
        <f t="shared" si="113"/>
        <v>90.8</v>
      </c>
      <c r="R947" s="125">
        <f t="shared" si="114"/>
        <v>635.6</v>
      </c>
      <c r="S947" s="125">
        <f t="shared" si="115"/>
        <v>726.4</v>
      </c>
      <c r="T947" s="125">
        <f t="shared" si="111"/>
        <v>181.60000000000002</v>
      </c>
    </row>
    <row r="948" spans="1:20" ht="15">
      <c r="A948" s="62" t="s">
        <v>954</v>
      </c>
      <c r="B948" s="67">
        <v>86</v>
      </c>
      <c r="C948" s="67">
        <v>1</v>
      </c>
      <c r="D948" s="68" t="s">
        <v>1011</v>
      </c>
      <c r="E948" s="216" t="s">
        <v>1001</v>
      </c>
      <c r="F948" s="58" t="s">
        <v>1012</v>
      </c>
      <c r="G948" s="59">
        <v>1590</v>
      </c>
      <c r="H948" s="106">
        <v>40161</v>
      </c>
      <c r="I948" s="64">
        <v>389</v>
      </c>
      <c r="J948" s="58" t="s">
        <v>1003</v>
      </c>
      <c r="K948" s="58" t="s">
        <v>1879</v>
      </c>
      <c r="L948" s="58"/>
      <c r="M948" s="85">
        <v>10</v>
      </c>
      <c r="N948" s="93">
        <v>12</v>
      </c>
      <c r="O948" s="93">
        <f t="shared" si="116"/>
        <v>84</v>
      </c>
      <c r="P948" s="93">
        <f t="shared" si="110"/>
        <v>3.2416666666666667</v>
      </c>
      <c r="Q948" s="125">
        <f t="shared" si="113"/>
        <v>38.9</v>
      </c>
      <c r="R948" s="125">
        <f t="shared" si="114"/>
        <v>272.3</v>
      </c>
      <c r="S948" s="125">
        <f t="shared" si="115"/>
        <v>311.2</v>
      </c>
      <c r="T948" s="125">
        <f t="shared" si="111"/>
        <v>77.800000000000011</v>
      </c>
    </row>
    <row r="949" spans="1:20" ht="15">
      <c r="A949" s="62" t="s">
        <v>954</v>
      </c>
      <c r="B949" s="67">
        <v>87</v>
      </c>
      <c r="C949" s="67">
        <v>1</v>
      </c>
      <c r="D949" s="68" t="s">
        <v>1013</v>
      </c>
      <c r="E949" s="216" t="s">
        <v>1001</v>
      </c>
      <c r="F949" s="215" t="s">
        <v>1014</v>
      </c>
      <c r="G949" s="59">
        <v>1590</v>
      </c>
      <c r="H949" s="106">
        <v>40161</v>
      </c>
      <c r="I949" s="64">
        <v>2535.9899999999998</v>
      </c>
      <c r="J949" s="58" t="s">
        <v>1003</v>
      </c>
      <c r="K949" s="58" t="s">
        <v>1879</v>
      </c>
      <c r="L949" s="58"/>
      <c r="M949" s="85">
        <v>10</v>
      </c>
      <c r="N949" s="93">
        <v>12</v>
      </c>
      <c r="O949" s="93">
        <f t="shared" si="116"/>
        <v>84</v>
      </c>
      <c r="P949" s="93">
        <f t="shared" si="110"/>
        <v>21.13325</v>
      </c>
      <c r="Q949" s="125">
        <f t="shared" si="113"/>
        <v>253.59899999999999</v>
      </c>
      <c r="R949" s="125">
        <f t="shared" si="114"/>
        <v>1775.193</v>
      </c>
      <c r="S949" s="125">
        <f t="shared" si="115"/>
        <v>2028.7919999999999</v>
      </c>
      <c r="T949" s="125">
        <f t="shared" si="111"/>
        <v>507.19799999999987</v>
      </c>
    </row>
    <row r="950" spans="1:20" ht="15">
      <c r="A950" s="62" t="s">
        <v>954</v>
      </c>
      <c r="B950" s="67">
        <v>88</v>
      </c>
      <c r="C950" s="67">
        <v>1</v>
      </c>
      <c r="D950" s="63" t="s">
        <v>1015</v>
      </c>
      <c r="E950" s="216" t="s">
        <v>963</v>
      </c>
      <c r="F950" s="58"/>
      <c r="G950" s="58"/>
      <c r="H950" s="85"/>
      <c r="I950" s="64"/>
      <c r="J950" s="58"/>
      <c r="K950" s="58"/>
      <c r="L950" s="58"/>
      <c r="M950" s="85">
        <v>10</v>
      </c>
      <c r="N950" s="93">
        <v>12</v>
      </c>
      <c r="O950" s="93"/>
      <c r="P950" s="93">
        <f t="shared" si="110"/>
        <v>0</v>
      </c>
      <c r="Q950" s="125">
        <f t="shared" si="113"/>
        <v>0</v>
      </c>
      <c r="R950" s="125">
        <f t="shared" si="114"/>
        <v>0</v>
      </c>
      <c r="S950" s="125">
        <f t="shared" si="115"/>
        <v>0</v>
      </c>
      <c r="T950" s="125">
        <f t="shared" si="111"/>
        <v>0</v>
      </c>
    </row>
    <row r="951" spans="1:20" ht="15">
      <c r="A951" s="62" t="s">
        <v>954</v>
      </c>
      <c r="B951" s="67">
        <v>89</v>
      </c>
      <c r="C951" s="67">
        <v>1</v>
      </c>
      <c r="D951" s="63" t="s">
        <v>1016</v>
      </c>
      <c r="E951" s="216" t="s">
        <v>963</v>
      </c>
      <c r="F951" s="58"/>
      <c r="G951" s="58"/>
      <c r="H951" s="85"/>
      <c r="I951" s="64"/>
      <c r="J951" s="58"/>
      <c r="K951" s="58"/>
      <c r="L951" s="58"/>
      <c r="M951" s="85">
        <v>10</v>
      </c>
      <c r="N951" s="93">
        <v>12</v>
      </c>
      <c r="O951" s="93"/>
      <c r="P951" s="93">
        <f t="shared" si="110"/>
        <v>0</v>
      </c>
      <c r="Q951" s="125">
        <f t="shared" si="113"/>
        <v>0</v>
      </c>
      <c r="R951" s="125">
        <f t="shared" si="114"/>
        <v>0</v>
      </c>
      <c r="S951" s="125">
        <f t="shared" si="115"/>
        <v>0</v>
      </c>
      <c r="T951" s="125">
        <f t="shared" si="111"/>
        <v>0</v>
      </c>
    </row>
    <row r="952" spans="1:20" ht="15">
      <c r="A952" s="62" t="s">
        <v>954</v>
      </c>
      <c r="B952" s="67">
        <v>91</v>
      </c>
      <c r="C952" s="67">
        <v>1</v>
      </c>
      <c r="D952" s="63" t="s">
        <v>1017</v>
      </c>
      <c r="E952" s="216" t="s">
        <v>1001</v>
      </c>
      <c r="F952" s="58"/>
      <c r="G952" s="58"/>
      <c r="H952" s="85"/>
      <c r="I952" s="64"/>
      <c r="J952" s="58"/>
      <c r="K952" s="58"/>
      <c r="L952" s="58"/>
      <c r="M952" s="85">
        <v>10</v>
      </c>
      <c r="N952" s="93">
        <v>12</v>
      </c>
      <c r="O952" s="93"/>
      <c r="P952" s="93">
        <f t="shared" si="110"/>
        <v>0</v>
      </c>
      <c r="Q952" s="125">
        <f t="shared" si="113"/>
        <v>0</v>
      </c>
      <c r="R952" s="125">
        <f t="shared" si="114"/>
        <v>0</v>
      </c>
      <c r="S952" s="125">
        <f t="shared" si="115"/>
        <v>0</v>
      </c>
      <c r="T952" s="125">
        <f t="shared" si="111"/>
        <v>0</v>
      </c>
    </row>
    <row r="953" spans="1:20" ht="15">
      <c r="A953" s="62" t="s">
        <v>954</v>
      </c>
      <c r="B953" s="67">
        <v>92</v>
      </c>
      <c r="C953" s="67">
        <v>1</v>
      </c>
      <c r="D953" s="63" t="s">
        <v>1018</v>
      </c>
      <c r="E953" s="216" t="s">
        <v>963</v>
      </c>
      <c r="F953" s="58"/>
      <c r="G953" s="58"/>
      <c r="H953" s="85"/>
      <c r="I953" s="64"/>
      <c r="J953" s="58"/>
      <c r="K953" s="58"/>
      <c r="L953" s="58"/>
      <c r="M953" s="85">
        <v>10</v>
      </c>
      <c r="N953" s="93">
        <v>12</v>
      </c>
      <c r="O953" s="93"/>
      <c r="P953" s="93">
        <f t="shared" si="110"/>
        <v>0</v>
      </c>
      <c r="Q953" s="125">
        <f t="shared" si="113"/>
        <v>0</v>
      </c>
      <c r="R953" s="125">
        <f t="shared" si="114"/>
        <v>0</v>
      </c>
      <c r="S953" s="125">
        <f t="shared" si="115"/>
        <v>0</v>
      </c>
      <c r="T953" s="125">
        <f t="shared" si="111"/>
        <v>0</v>
      </c>
    </row>
    <row r="954" spans="1:20" ht="15">
      <c r="A954" s="62" t="s">
        <v>954</v>
      </c>
      <c r="B954" s="67">
        <v>93</v>
      </c>
      <c r="C954" s="67">
        <v>1</v>
      </c>
      <c r="D954" s="68" t="s">
        <v>1019</v>
      </c>
      <c r="E954" s="216" t="s">
        <v>968</v>
      </c>
      <c r="F954" s="59">
        <v>1278451</v>
      </c>
      <c r="G954" s="58" t="s">
        <v>1020</v>
      </c>
      <c r="H954" s="106">
        <v>40257</v>
      </c>
      <c r="I954" s="64">
        <v>308</v>
      </c>
      <c r="J954" s="58" t="s">
        <v>1021</v>
      </c>
      <c r="K954" s="58" t="s">
        <v>1866</v>
      </c>
      <c r="L954" s="58"/>
      <c r="M954" s="85">
        <v>33.299999999999997</v>
      </c>
      <c r="N954" s="93">
        <v>0</v>
      </c>
      <c r="O954" s="93">
        <f>9+12+12+3</f>
        <v>36</v>
      </c>
      <c r="P954" s="93">
        <f t="shared" si="110"/>
        <v>2.5666666666666669</v>
      </c>
      <c r="Q954" s="125">
        <f t="shared" si="113"/>
        <v>0</v>
      </c>
      <c r="R954" s="125">
        <f t="shared" si="114"/>
        <v>92.4</v>
      </c>
      <c r="S954" s="125">
        <f t="shared" si="115"/>
        <v>92.4</v>
      </c>
      <c r="T954" s="125">
        <f t="shared" si="111"/>
        <v>215.6</v>
      </c>
    </row>
    <row r="955" spans="1:20" ht="15">
      <c r="A955" s="62" t="s">
        <v>954</v>
      </c>
      <c r="B955" s="67">
        <v>95</v>
      </c>
      <c r="C955" s="67">
        <v>1</v>
      </c>
      <c r="D955" s="68" t="s">
        <v>1022</v>
      </c>
      <c r="E955" s="216" t="s">
        <v>968</v>
      </c>
      <c r="F955" s="58" t="s">
        <v>350</v>
      </c>
      <c r="G955" s="168">
        <v>918</v>
      </c>
      <c r="H955" s="106">
        <v>40257</v>
      </c>
      <c r="I955" s="64">
        <v>150</v>
      </c>
      <c r="J955" s="58" t="s">
        <v>1023</v>
      </c>
      <c r="K955" s="58" t="s">
        <v>1866</v>
      </c>
      <c r="L955" s="58"/>
      <c r="M955" s="85">
        <v>33.299999999999997</v>
      </c>
      <c r="N955" s="93">
        <v>0</v>
      </c>
      <c r="O955" s="93">
        <f>9+12+12+3</f>
        <v>36</v>
      </c>
      <c r="P955" s="93">
        <f t="shared" si="110"/>
        <v>1.25</v>
      </c>
      <c r="Q955" s="125">
        <f t="shared" si="113"/>
        <v>0</v>
      </c>
      <c r="R955" s="125">
        <f t="shared" si="114"/>
        <v>45</v>
      </c>
      <c r="S955" s="125">
        <f t="shared" si="115"/>
        <v>45</v>
      </c>
      <c r="T955" s="125">
        <f t="shared" si="111"/>
        <v>105</v>
      </c>
    </row>
    <row r="956" spans="1:20" ht="15">
      <c r="A956" s="62" t="s">
        <v>954</v>
      </c>
      <c r="B956" s="67">
        <v>96</v>
      </c>
      <c r="C956" s="67">
        <v>1</v>
      </c>
      <c r="D956" s="68" t="s">
        <v>1024</v>
      </c>
      <c r="E956" s="216" t="s">
        <v>968</v>
      </c>
      <c r="F956" s="58" t="s">
        <v>350</v>
      </c>
      <c r="G956" s="58" t="s">
        <v>1020</v>
      </c>
      <c r="H956" s="106">
        <v>40257</v>
      </c>
      <c r="I956" s="64"/>
      <c r="J956" s="58" t="s">
        <v>1021</v>
      </c>
      <c r="K956" s="58"/>
      <c r="L956" s="58"/>
      <c r="M956" s="85"/>
      <c r="N956" s="93">
        <v>12</v>
      </c>
      <c r="O956" s="93"/>
      <c r="P956" s="93">
        <f t="shared" si="110"/>
        <v>0</v>
      </c>
      <c r="Q956" s="125">
        <f t="shared" si="113"/>
        <v>0</v>
      </c>
      <c r="R956" s="125">
        <f t="shared" si="114"/>
        <v>0</v>
      </c>
      <c r="S956" s="125">
        <f t="shared" si="115"/>
        <v>0</v>
      </c>
      <c r="T956" s="125">
        <f t="shared" si="111"/>
        <v>0</v>
      </c>
    </row>
    <row r="957" spans="1:20" ht="15">
      <c r="A957" s="62" t="s">
        <v>954</v>
      </c>
      <c r="B957" s="67">
        <v>97</v>
      </c>
      <c r="C957" s="67">
        <v>1</v>
      </c>
      <c r="D957" s="68" t="s">
        <v>1025</v>
      </c>
      <c r="E957" s="216" t="s">
        <v>968</v>
      </c>
      <c r="F957" s="58"/>
      <c r="G957" s="58"/>
      <c r="H957" s="85"/>
      <c r="I957" s="64"/>
      <c r="J957" s="58"/>
      <c r="K957" s="58"/>
      <c r="L957" s="58"/>
      <c r="M957" s="85"/>
      <c r="N957" s="93">
        <v>12</v>
      </c>
      <c r="O957" s="93"/>
      <c r="P957" s="93">
        <f t="shared" si="110"/>
        <v>0</v>
      </c>
      <c r="Q957" s="125">
        <f t="shared" si="113"/>
        <v>0</v>
      </c>
      <c r="R957" s="125">
        <f t="shared" si="114"/>
        <v>0</v>
      </c>
      <c r="S957" s="125">
        <f t="shared" si="115"/>
        <v>0</v>
      </c>
      <c r="T957" s="125">
        <f t="shared" si="111"/>
        <v>0</v>
      </c>
    </row>
    <row r="958" spans="1:20" ht="15">
      <c r="A958" s="62" t="s">
        <v>954</v>
      </c>
      <c r="B958" s="67">
        <v>98</v>
      </c>
      <c r="C958" s="67">
        <v>1</v>
      </c>
      <c r="D958" s="68" t="s">
        <v>1026</v>
      </c>
      <c r="E958" s="216" t="s">
        <v>1001</v>
      </c>
      <c r="F958" s="58" t="s">
        <v>350</v>
      </c>
      <c r="G958" s="58">
        <v>1999</v>
      </c>
      <c r="H958" s="106">
        <v>40375</v>
      </c>
      <c r="I958" s="64">
        <v>874.81</v>
      </c>
      <c r="J958" s="58" t="s">
        <v>1003</v>
      </c>
      <c r="K958" s="58" t="s">
        <v>1879</v>
      </c>
      <c r="L958" s="58"/>
      <c r="M958" s="85">
        <v>10</v>
      </c>
      <c r="N958" s="93">
        <v>12</v>
      </c>
      <c r="O958" s="93">
        <f>5+12+12+12+12+12+12</f>
        <v>77</v>
      </c>
      <c r="P958" s="93">
        <f t="shared" si="110"/>
        <v>7.2900833333333326</v>
      </c>
      <c r="Q958" s="125">
        <f t="shared" si="113"/>
        <v>87.480999999999995</v>
      </c>
      <c r="R958" s="125">
        <f t="shared" si="114"/>
        <v>561.33641666666665</v>
      </c>
      <c r="S958" s="125">
        <f t="shared" si="115"/>
        <v>648.81741666666665</v>
      </c>
      <c r="T958" s="125">
        <f t="shared" si="111"/>
        <v>225.9925833333333</v>
      </c>
    </row>
    <row r="959" spans="1:20" ht="15">
      <c r="A959" s="62" t="s">
        <v>954</v>
      </c>
      <c r="B959" s="67">
        <v>99</v>
      </c>
      <c r="C959" s="67">
        <v>1</v>
      </c>
      <c r="D959" s="68" t="s">
        <v>1027</v>
      </c>
      <c r="E959" s="216" t="s">
        <v>1001</v>
      </c>
      <c r="F959" s="58" t="s">
        <v>350</v>
      </c>
      <c r="G959" s="58">
        <v>1999</v>
      </c>
      <c r="H959" s="106">
        <v>40375</v>
      </c>
      <c r="I959" s="64">
        <v>855.9</v>
      </c>
      <c r="J959" s="58" t="s">
        <v>1003</v>
      </c>
      <c r="K959" s="58" t="s">
        <v>1879</v>
      </c>
      <c r="L959" s="58"/>
      <c r="M959" s="85">
        <v>10</v>
      </c>
      <c r="N959" s="93">
        <v>12</v>
      </c>
      <c r="O959" s="93">
        <f t="shared" ref="O959:O966" si="117">5+12+12+12+12+12+12</f>
        <v>77</v>
      </c>
      <c r="P959" s="93">
        <f t="shared" si="110"/>
        <v>7.1325000000000003</v>
      </c>
      <c r="Q959" s="125">
        <f t="shared" si="113"/>
        <v>85.59</v>
      </c>
      <c r="R959" s="125">
        <f t="shared" si="114"/>
        <v>549.20249999999999</v>
      </c>
      <c r="S959" s="125">
        <f t="shared" si="115"/>
        <v>634.79250000000002</v>
      </c>
      <c r="T959" s="125">
        <f t="shared" si="111"/>
        <v>221.10749999999996</v>
      </c>
    </row>
    <row r="960" spans="1:20" ht="15">
      <c r="A960" s="62" t="s">
        <v>954</v>
      </c>
      <c r="B960" s="67">
        <v>107</v>
      </c>
      <c r="C960" s="67">
        <v>1</v>
      </c>
      <c r="D960" s="68" t="s">
        <v>1028</v>
      </c>
      <c r="E960" s="216" t="s">
        <v>1001</v>
      </c>
      <c r="F960" s="58" t="s">
        <v>350</v>
      </c>
      <c r="G960" s="58">
        <v>1999</v>
      </c>
      <c r="H960" s="106">
        <v>40375</v>
      </c>
      <c r="I960" s="64">
        <v>649.79999999999995</v>
      </c>
      <c r="J960" s="58" t="s">
        <v>1003</v>
      </c>
      <c r="K960" s="58" t="s">
        <v>1879</v>
      </c>
      <c r="L960" s="58"/>
      <c r="M960" s="85">
        <v>10</v>
      </c>
      <c r="N960" s="93">
        <v>12</v>
      </c>
      <c r="O960" s="93">
        <f t="shared" si="117"/>
        <v>77</v>
      </c>
      <c r="P960" s="93">
        <f t="shared" si="110"/>
        <v>5.4149999999999991</v>
      </c>
      <c r="Q960" s="125">
        <f t="shared" si="113"/>
        <v>64.97999999999999</v>
      </c>
      <c r="R960" s="125">
        <f t="shared" si="114"/>
        <v>416.95499999999993</v>
      </c>
      <c r="S960" s="125">
        <f t="shared" si="115"/>
        <v>481.93499999999995</v>
      </c>
      <c r="T960" s="125">
        <f t="shared" si="111"/>
        <v>167.86500000000001</v>
      </c>
    </row>
    <row r="961" spans="1:20" ht="15">
      <c r="A961" s="62" t="s">
        <v>954</v>
      </c>
      <c r="B961" s="67">
        <v>108</v>
      </c>
      <c r="C961" s="67">
        <v>1</v>
      </c>
      <c r="D961" s="68" t="s">
        <v>1029</v>
      </c>
      <c r="E961" s="216" t="s">
        <v>1001</v>
      </c>
      <c r="F961" s="58" t="s">
        <v>350</v>
      </c>
      <c r="G961" s="58">
        <v>1999</v>
      </c>
      <c r="H961" s="106">
        <v>40375</v>
      </c>
      <c r="I961" s="64">
        <v>226.81</v>
      </c>
      <c r="J961" s="58" t="s">
        <v>1003</v>
      </c>
      <c r="K961" s="58" t="s">
        <v>1879</v>
      </c>
      <c r="L961" s="58"/>
      <c r="M961" s="85">
        <v>10</v>
      </c>
      <c r="N961" s="93">
        <v>12</v>
      </c>
      <c r="O961" s="93">
        <f t="shared" si="117"/>
        <v>77</v>
      </c>
      <c r="P961" s="93">
        <f t="shared" si="110"/>
        <v>1.8900833333333333</v>
      </c>
      <c r="Q961" s="125">
        <f t="shared" si="113"/>
        <v>22.681000000000001</v>
      </c>
      <c r="R961" s="125">
        <f t="shared" si="114"/>
        <v>145.53641666666667</v>
      </c>
      <c r="S961" s="125">
        <f t="shared" si="115"/>
        <v>168.21741666666668</v>
      </c>
      <c r="T961" s="125">
        <f t="shared" si="111"/>
        <v>58.592583333333323</v>
      </c>
    </row>
    <row r="962" spans="1:20" ht="15">
      <c r="A962" s="62" t="s">
        <v>954</v>
      </c>
      <c r="B962" s="67">
        <v>109</v>
      </c>
      <c r="C962" s="67">
        <v>1</v>
      </c>
      <c r="D962" s="68" t="s">
        <v>1030</v>
      </c>
      <c r="E962" s="216" t="s">
        <v>1001</v>
      </c>
      <c r="F962" s="58" t="s">
        <v>350</v>
      </c>
      <c r="G962" s="58">
        <v>1999</v>
      </c>
      <c r="H962" s="106">
        <v>40375</v>
      </c>
      <c r="I962" s="64">
        <v>226.81</v>
      </c>
      <c r="J962" s="58" t="s">
        <v>1003</v>
      </c>
      <c r="K962" s="58" t="s">
        <v>1879</v>
      </c>
      <c r="L962" s="58"/>
      <c r="M962" s="85">
        <v>10</v>
      </c>
      <c r="N962" s="93">
        <v>12</v>
      </c>
      <c r="O962" s="93">
        <f t="shared" si="117"/>
        <v>77</v>
      </c>
      <c r="P962" s="93">
        <f t="shared" si="110"/>
        <v>1.8900833333333333</v>
      </c>
      <c r="Q962" s="125">
        <f t="shared" si="113"/>
        <v>22.681000000000001</v>
      </c>
      <c r="R962" s="125">
        <f t="shared" si="114"/>
        <v>145.53641666666667</v>
      </c>
      <c r="S962" s="125">
        <f t="shared" si="115"/>
        <v>168.21741666666668</v>
      </c>
      <c r="T962" s="125">
        <f t="shared" si="111"/>
        <v>58.592583333333323</v>
      </c>
    </row>
    <row r="963" spans="1:20" ht="15">
      <c r="A963" s="62" t="s">
        <v>954</v>
      </c>
      <c r="B963" s="67">
        <v>110</v>
      </c>
      <c r="C963" s="67">
        <v>1</v>
      </c>
      <c r="D963" s="68" t="s">
        <v>1031</v>
      </c>
      <c r="E963" s="216" t="s">
        <v>1001</v>
      </c>
      <c r="F963" s="58" t="s">
        <v>350</v>
      </c>
      <c r="G963" s="58">
        <v>1999</v>
      </c>
      <c r="H963" s="106">
        <v>40375</v>
      </c>
      <c r="I963" s="64">
        <v>222.51</v>
      </c>
      <c r="J963" s="58" t="s">
        <v>1003</v>
      </c>
      <c r="K963" s="58" t="s">
        <v>1879</v>
      </c>
      <c r="L963" s="58"/>
      <c r="M963" s="85">
        <v>10</v>
      </c>
      <c r="N963" s="93">
        <v>12</v>
      </c>
      <c r="O963" s="93">
        <f t="shared" si="117"/>
        <v>77</v>
      </c>
      <c r="P963" s="93">
        <f t="shared" si="110"/>
        <v>1.8542499999999997</v>
      </c>
      <c r="Q963" s="125">
        <f t="shared" si="113"/>
        <v>22.250999999999998</v>
      </c>
      <c r="R963" s="125">
        <f t="shared" si="114"/>
        <v>142.77724999999998</v>
      </c>
      <c r="S963" s="125">
        <f t="shared" si="115"/>
        <v>165.02824999999999</v>
      </c>
      <c r="T963" s="125">
        <f t="shared" si="111"/>
        <v>57.481750000000005</v>
      </c>
    </row>
    <row r="964" spans="1:20" ht="15">
      <c r="A964" s="62" t="s">
        <v>954</v>
      </c>
      <c r="B964" s="67">
        <v>111</v>
      </c>
      <c r="C964" s="67">
        <v>1</v>
      </c>
      <c r="D964" s="68" t="s">
        <v>1032</v>
      </c>
      <c r="E964" s="216" t="s">
        <v>1001</v>
      </c>
      <c r="F964" s="58" t="s">
        <v>350</v>
      </c>
      <c r="G964" s="58">
        <v>1999</v>
      </c>
      <c r="H964" s="106">
        <v>40375</v>
      </c>
      <c r="I964" s="64">
        <v>222.51</v>
      </c>
      <c r="J964" s="58" t="s">
        <v>1003</v>
      </c>
      <c r="K964" s="58" t="s">
        <v>1879</v>
      </c>
      <c r="L964" s="58"/>
      <c r="M964" s="85">
        <v>10</v>
      </c>
      <c r="N964" s="93">
        <v>12</v>
      </c>
      <c r="O964" s="93">
        <f t="shared" si="117"/>
        <v>77</v>
      </c>
      <c r="P964" s="93">
        <f t="shared" si="110"/>
        <v>1.8542499999999997</v>
      </c>
      <c r="Q964" s="125">
        <f t="shared" si="113"/>
        <v>22.250999999999998</v>
      </c>
      <c r="R964" s="125">
        <f t="shared" si="114"/>
        <v>142.77724999999998</v>
      </c>
      <c r="S964" s="125">
        <f t="shared" si="115"/>
        <v>165.02824999999999</v>
      </c>
      <c r="T964" s="125">
        <f t="shared" si="111"/>
        <v>57.481750000000005</v>
      </c>
    </row>
    <row r="965" spans="1:20" ht="15">
      <c r="A965" s="62" t="s">
        <v>954</v>
      </c>
      <c r="B965" s="67">
        <v>113</v>
      </c>
      <c r="C965" s="67">
        <v>1</v>
      </c>
      <c r="D965" s="68" t="s">
        <v>1033</v>
      </c>
      <c r="E965" s="216" t="s">
        <v>1001</v>
      </c>
      <c r="F965" s="215"/>
      <c r="G965" s="58"/>
      <c r="H965" s="85"/>
      <c r="I965" s="64"/>
      <c r="J965" s="58"/>
      <c r="K965" s="58"/>
      <c r="L965" s="58"/>
      <c r="M965" s="85">
        <v>10</v>
      </c>
      <c r="N965" s="93">
        <v>12</v>
      </c>
      <c r="O965" s="93">
        <f t="shared" si="117"/>
        <v>77</v>
      </c>
      <c r="P965" s="93">
        <f t="shared" si="110"/>
        <v>0</v>
      </c>
      <c r="Q965" s="125">
        <f t="shared" si="113"/>
        <v>0</v>
      </c>
      <c r="R965" s="125">
        <f t="shared" si="114"/>
        <v>0</v>
      </c>
      <c r="S965" s="125">
        <f t="shared" si="115"/>
        <v>0</v>
      </c>
      <c r="T965" s="125">
        <f t="shared" si="111"/>
        <v>0</v>
      </c>
    </row>
    <row r="966" spans="1:20" ht="15">
      <c r="A966" s="62" t="s">
        <v>954</v>
      </c>
      <c r="B966" s="67">
        <v>116</v>
      </c>
      <c r="C966" s="62">
        <v>1</v>
      </c>
      <c r="D966" s="63" t="s">
        <v>1034</v>
      </c>
      <c r="E966" s="216" t="s">
        <v>963</v>
      </c>
      <c r="F966" s="215"/>
      <c r="G966" s="58">
        <v>7520</v>
      </c>
      <c r="H966" s="106">
        <v>40375</v>
      </c>
      <c r="I966" s="64">
        <v>413.79</v>
      </c>
      <c r="J966" s="60" t="s">
        <v>1035</v>
      </c>
      <c r="K966" s="60" t="s">
        <v>1879</v>
      </c>
      <c r="L966" s="60"/>
      <c r="M966" s="85">
        <v>10</v>
      </c>
      <c r="N966" s="93">
        <v>12</v>
      </c>
      <c r="O966" s="93">
        <f t="shared" si="117"/>
        <v>77</v>
      </c>
      <c r="P966" s="93">
        <f t="shared" si="110"/>
        <v>3.4482500000000003</v>
      </c>
      <c r="Q966" s="125">
        <f t="shared" si="113"/>
        <v>41.379000000000005</v>
      </c>
      <c r="R966" s="125">
        <f t="shared" si="114"/>
        <v>265.51525000000004</v>
      </c>
      <c r="S966" s="125">
        <f t="shared" si="115"/>
        <v>306.89425000000006</v>
      </c>
      <c r="T966" s="125">
        <f t="shared" si="111"/>
        <v>106.89574999999996</v>
      </c>
    </row>
    <row r="967" spans="1:20" ht="15">
      <c r="A967" s="62" t="s">
        <v>954</v>
      </c>
      <c r="B967" s="62">
        <v>119</v>
      </c>
      <c r="C967" s="62">
        <v>1</v>
      </c>
      <c r="D967" s="63" t="s">
        <v>1037</v>
      </c>
      <c r="E967" s="216" t="s">
        <v>1001</v>
      </c>
      <c r="F967" s="58" t="s">
        <v>350</v>
      </c>
      <c r="G967" s="58" t="s">
        <v>1036</v>
      </c>
      <c r="H967" s="106">
        <v>40547</v>
      </c>
      <c r="I967" s="64">
        <v>4353.01</v>
      </c>
      <c r="J967" s="58" t="s">
        <v>733</v>
      </c>
      <c r="K967" s="60" t="s">
        <v>1879</v>
      </c>
      <c r="L967" s="60"/>
      <c r="M967" s="85">
        <v>10</v>
      </c>
      <c r="N967" s="93">
        <v>12</v>
      </c>
      <c r="O967" s="93">
        <f>11+12+12+12+12+12</f>
        <v>71</v>
      </c>
      <c r="P967" s="93">
        <f t="shared" si="110"/>
        <v>36.275083333333335</v>
      </c>
      <c r="Q967" s="125">
        <f t="shared" si="113"/>
        <v>435.30100000000004</v>
      </c>
      <c r="R967" s="125">
        <f t="shared" si="114"/>
        <v>2575.5309166666666</v>
      </c>
      <c r="S967" s="125">
        <f t="shared" si="115"/>
        <v>3010.8319166666665</v>
      </c>
      <c r="T967" s="125">
        <f t="shared" si="111"/>
        <v>1342.1780833333337</v>
      </c>
    </row>
    <row r="968" spans="1:20" ht="15">
      <c r="A968" s="62" t="s">
        <v>954</v>
      </c>
      <c r="B968" s="62">
        <v>121</v>
      </c>
      <c r="C968" s="62">
        <v>1</v>
      </c>
      <c r="D968" s="63" t="s">
        <v>1038</v>
      </c>
      <c r="E968" s="216" t="s">
        <v>984</v>
      </c>
      <c r="F968" s="58" t="s">
        <v>350</v>
      </c>
      <c r="G968" s="58" t="s">
        <v>1039</v>
      </c>
      <c r="H968" s="106">
        <v>40039</v>
      </c>
      <c r="I968" s="64">
        <v>169</v>
      </c>
      <c r="J968" s="58" t="s">
        <v>1040</v>
      </c>
      <c r="K968" s="60" t="s">
        <v>1879</v>
      </c>
      <c r="L968" s="60"/>
      <c r="M968" s="85">
        <v>10</v>
      </c>
      <c r="N968" s="93">
        <v>12</v>
      </c>
      <c r="O968" s="93">
        <f>4+12+12+12+12+12+12+12</f>
        <v>88</v>
      </c>
      <c r="P968" s="93">
        <f t="shared" ref="P968:P1031" si="118">+I968/10/12</f>
        <v>1.4083333333333332</v>
      </c>
      <c r="Q968" s="125">
        <f t="shared" si="113"/>
        <v>16.899999999999999</v>
      </c>
      <c r="R968" s="125">
        <f t="shared" si="114"/>
        <v>123.93333333333332</v>
      </c>
      <c r="S968" s="125">
        <f t="shared" si="115"/>
        <v>140.83333333333331</v>
      </c>
      <c r="T968" s="125">
        <f t="shared" ref="T968:T1031" si="119">+I968-S968</f>
        <v>28.166666666666686</v>
      </c>
    </row>
    <row r="969" spans="1:20" ht="15">
      <c r="A969" s="62" t="s">
        <v>954</v>
      </c>
      <c r="B969" s="62">
        <v>122</v>
      </c>
      <c r="C969" s="62">
        <v>1</v>
      </c>
      <c r="D969" s="63" t="s">
        <v>1038</v>
      </c>
      <c r="E969" s="216" t="s">
        <v>984</v>
      </c>
      <c r="F969" s="58" t="s">
        <v>350</v>
      </c>
      <c r="G969" s="58" t="s">
        <v>1039</v>
      </c>
      <c r="H969" s="106">
        <v>40039</v>
      </c>
      <c r="I969" s="64">
        <v>169</v>
      </c>
      <c r="J969" s="58" t="s">
        <v>1040</v>
      </c>
      <c r="K969" s="60" t="s">
        <v>1879</v>
      </c>
      <c r="L969" s="60"/>
      <c r="M969" s="85">
        <v>10</v>
      </c>
      <c r="N969" s="93">
        <v>12</v>
      </c>
      <c r="O969" s="93">
        <f>4+12+12+12+12+12+12+12</f>
        <v>88</v>
      </c>
      <c r="P969" s="93">
        <f t="shared" si="118"/>
        <v>1.4083333333333332</v>
      </c>
      <c r="Q969" s="125">
        <f t="shared" ref="Q969:Q1032" si="120">+P969*N969</f>
        <v>16.899999999999999</v>
      </c>
      <c r="R969" s="125">
        <f t="shared" ref="R969:R1032" si="121">+P969*O969</f>
        <v>123.93333333333332</v>
      </c>
      <c r="S969" s="125">
        <f t="shared" ref="S969:S1032" si="122">+R969+Q969</f>
        <v>140.83333333333331</v>
      </c>
      <c r="T969" s="125">
        <f t="shared" si="119"/>
        <v>28.166666666666686</v>
      </c>
    </row>
    <row r="970" spans="1:20" ht="15">
      <c r="A970" s="62" t="s">
        <v>954</v>
      </c>
      <c r="B970" s="62">
        <v>127</v>
      </c>
      <c r="C970" s="62">
        <v>1</v>
      </c>
      <c r="D970" s="63" t="s">
        <v>1041</v>
      </c>
      <c r="E970" s="216" t="s">
        <v>1001</v>
      </c>
      <c r="F970" s="58" t="s">
        <v>350</v>
      </c>
      <c r="G970" s="58">
        <v>659</v>
      </c>
      <c r="H970" s="106">
        <v>40730</v>
      </c>
      <c r="I970" s="64"/>
      <c r="J970" s="58" t="s">
        <v>733</v>
      </c>
      <c r="K970" s="58"/>
      <c r="L970" s="58"/>
      <c r="M970" s="85">
        <v>10</v>
      </c>
      <c r="N970" s="93">
        <v>12</v>
      </c>
      <c r="O970" s="93"/>
      <c r="P970" s="93">
        <f t="shared" si="118"/>
        <v>0</v>
      </c>
      <c r="Q970" s="125">
        <f t="shared" si="120"/>
        <v>0</v>
      </c>
      <c r="R970" s="125">
        <f t="shared" si="121"/>
        <v>0</v>
      </c>
      <c r="S970" s="125">
        <f t="shared" si="122"/>
        <v>0</v>
      </c>
      <c r="T970" s="125">
        <f t="shared" si="119"/>
        <v>0</v>
      </c>
    </row>
    <row r="971" spans="1:20" ht="15">
      <c r="A971" s="62" t="s">
        <v>954</v>
      </c>
      <c r="B971" s="62">
        <v>128</v>
      </c>
      <c r="C971" s="62">
        <v>1</v>
      </c>
      <c r="D971" s="63" t="s">
        <v>1041</v>
      </c>
      <c r="E971" s="216" t="s">
        <v>1001</v>
      </c>
      <c r="F971" s="58" t="s">
        <v>350</v>
      </c>
      <c r="G971" s="58">
        <v>659</v>
      </c>
      <c r="H971" s="106">
        <v>40730</v>
      </c>
      <c r="I971" s="64"/>
      <c r="J971" s="58" t="s">
        <v>733</v>
      </c>
      <c r="K971" s="58"/>
      <c r="L971" s="58"/>
      <c r="M971" s="85">
        <v>10</v>
      </c>
      <c r="N971" s="93">
        <v>12</v>
      </c>
      <c r="O971" s="93"/>
      <c r="P971" s="93">
        <f t="shared" si="118"/>
        <v>0</v>
      </c>
      <c r="Q971" s="125">
        <f t="shared" si="120"/>
        <v>0</v>
      </c>
      <c r="R971" s="125">
        <f t="shared" si="121"/>
        <v>0</v>
      </c>
      <c r="S971" s="125">
        <f t="shared" si="122"/>
        <v>0</v>
      </c>
      <c r="T971" s="125">
        <f t="shared" si="119"/>
        <v>0</v>
      </c>
    </row>
    <row r="972" spans="1:20" ht="15">
      <c r="A972" s="62" t="s">
        <v>954</v>
      </c>
      <c r="B972" s="62">
        <v>129</v>
      </c>
      <c r="C972" s="62">
        <v>1</v>
      </c>
      <c r="D972" s="63" t="s">
        <v>1041</v>
      </c>
      <c r="E972" s="216" t="s">
        <v>1001</v>
      </c>
      <c r="F972" s="58" t="s">
        <v>350</v>
      </c>
      <c r="G972" s="58">
        <v>659</v>
      </c>
      <c r="H972" s="106">
        <v>40730</v>
      </c>
      <c r="I972" s="64"/>
      <c r="J972" s="58" t="s">
        <v>733</v>
      </c>
      <c r="K972" s="58"/>
      <c r="L972" s="58"/>
      <c r="M972" s="85">
        <v>10</v>
      </c>
      <c r="N972" s="93">
        <v>12</v>
      </c>
      <c r="O972" s="93"/>
      <c r="P972" s="93">
        <f t="shared" si="118"/>
        <v>0</v>
      </c>
      <c r="Q972" s="125">
        <f t="shared" si="120"/>
        <v>0</v>
      </c>
      <c r="R972" s="125">
        <f t="shared" si="121"/>
        <v>0</v>
      </c>
      <c r="S972" s="125">
        <f t="shared" si="122"/>
        <v>0</v>
      </c>
      <c r="T972" s="125">
        <f t="shared" si="119"/>
        <v>0</v>
      </c>
    </row>
    <row r="973" spans="1:20" ht="15">
      <c r="A973" s="62" t="s">
        <v>954</v>
      </c>
      <c r="B973" s="62">
        <v>130</v>
      </c>
      <c r="C973" s="62">
        <v>1</v>
      </c>
      <c r="D973" s="63" t="s">
        <v>1042</v>
      </c>
      <c r="E973" s="216" t="s">
        <v>1001</v>
      </c>
      <c r="F973" s="58" t="s">
        <v>350</v>
      </c>
      <c r="G973" s="58">
        <v>659</v>
      </c>
      <c r="H973" s="106">
        <v>40730</v>
      </c>
      <c r="I973" s="64"/>
      <c r="J973" s="58" t="s">
        <v>733</v>
      </c>
      <c r="K973" s="58"/>
      <c r="L973" s="58"/>
      <c r="M973" s="85">
        <v>10</v>
      </c>
      <c r="N973" s="93">
        <v>12</v>
      </c>
      <c r="O973" s="93"/>
      <c r="P973" s="93">
        <f t="shared" si="118"/>
        <v>0</v>
      </c>
      <c r="Q973" s="125">
        <f t="shared" si="120"/>
        <v>0</v>
      </c>
      <c r="R973" s="125">
        <f t="shared" si="121"/>
        <v>0</v>
      </c>
      <c r="S973" s="125">
        <f t="shared" si="122"/>
        <v>0</v>
      </c>
      <c r="T973" s="125">
        <f t="shared" si="119"/>
        <v>0</v>
      </c>
    </row>
    <row r="974" spans="1:20" ht="15">
      <c r="A974" s="62" t="s">
        <v>954</v>
      </c>
      <c r="B974" s="62">
        <v>131</v>
      </c>
      <c r="C974" s="62">
        <v>1</v>
      </c>
      <c r="D974" s="63" t="s">
        <v>1043</v>
      </c>
      <c r="E974" s="216" t="s">
        <v>1001</v>
      </c>
      <c r="F974" s="58" t="s">
        <v>350</v>
      </c>
      <c r="G974" s="58">
        <v>659</v>
      </c>
      <c r="H974" s="106">
        <v>40730</v>
      </c>
      <c r="I974" s="64"/>
      <c r="J974" s="58" t="s">
        <v>733</v>
      </c>
      <c r="K974" s="58"/>
      <c r="L974" s="58"/>
      <c r="M974" s="85">
        <v>10</v>
      </c>
      <c r="N974" s="93">
        <v>12</v>
      </c>
      <c r="O974" s="93"/>
      <c r="P974" s="93">
        <f t="shared" si="118"/>
        <v>0</v>
      </c>
      <c r="Q974" s="125">
        <f t="shared" si="120"/>
        <v>0</v>
      </c>
      <c r="R974" s="125">
        <f t="shared" si="121"/>
        <v>0</v>
      </c>
      <c r="S974" s="125">
        <f t="shared" si="122"/>
        <v>0</v>
      </c>
      <c r="T974" s="125">
        <f t="shared" si="119"/>
        <v>0</v>
      </c>
    </row>
    <row r="975" spans="1:20" ht="15">
      <c r="A975" s="62" t="s">
        <v>954</v>
      </c>
      <c r="B975" s="62">
        <v>132</v>
      </c>
      <c r="C975" s="62">
        <v>1</v>
      </c>
      <c r="D975" s="63" t="s">
        <v>1044</v>
      </c>
      <c r="E975" s="216" t="s">
        <v>1001</v>
      </c>
      <c r="F975" s="58" t="s">
        <v>350</v>
      </c>
      <c r="G975" s="58">
        <v>659</v>
      </c>
      <c r="H975" s="106">
        <v>40730</v>
      </c>
      <c r="I975" s="64"/>
      <c r="J975" s="58" t="s">
        <v>733</v>
      </c>
      <c r="K975" s="58"/>
      <c r="L975" s="58"/>
      <c r="M975" s="85">
        <v>10</v>
      </c>
      <c r="N975" s="93">
        <v>12</v>
      </c>
      <c r="O975" s="93"/>
      <c r="P975" s="93">
        <f t="shared" si="118"/>
        <v>0</v>
      </c>
      <c r="Q975" s="125">
        <f t="shared" si="120"/>
        <v>0</v>
      </c>
      <c r="R975" s="125">
        <f t="shared" si="121"/>
        <v>0</v>
      </c>
      <c r="S975" s="125">
        <f t="shared" si="122"/>
        <v>0</v>
      </c>
      <c r="T975" s="125">
        <f t="shared" si="119"/>
        <v>0</v>
      </c>
    </row>
    <row r="976" spans="1:20" ht="15">
      <c r="A976" s="62" t="s">
        <v>954</v>
      </c>
      <c r="B976" s="62">
        <v>133</v>
      </c>
      <c r="C976" s="62">
        <v>1</v>
      </c>
      <c r="D976" s="63" t="s">
        <v>1045</v>
      </c>
      <c r="E976" s="216" t="s">
        <v>1001</v>
      </c>
      <c r="F976" s="58" t="s">
        <v>350</v>
      </c>
      <c r="G976" s="58">
        <v>659</v>
      </c>
      <c r="H976" s="106">
        <v>40730</v>
      </c>
      <c r="I976" s="64"/>
      <c r="J976" s="58" t="s">
        <v>733</v>
      </c>
      <c r="K976" s="58"/>
      <c r="L976" s="58"/>
      <c r="M976" s="85">
        <v>10</v>
      </c>
      <c r="N976" s="93">
        <v>12</v>
      </c>
      <c r="O976" s="93"/>
      <c r="P976" s="93">
        <f t="shared" si="118"/>
        <v>0</v>
      </c>
      <c r="Q976" s="125">
        <f t="shared" si="120"/>
        <v>0</v>
      </c>
      <c r="R976" s="125">
        <f t="shared" si="121"/>
        <v>0</v>
      </c>
      <c r="S976" s="125">
        <f t="shared" si="122"/>
        <v>0</v>
      </c>
      <c r="T976" s="125">
        <f t="shared" si="119"/>
        <v>0</v>
      </c>
    </row>
    <row r="977" spans="1:20" ht="15">
      <c r="A977" s="62" t="s">
        <v>954</v>
      </c>
      <c r="B977" s="62">
        <v>134</v>
      </c>
      <c r="C977" s="62">
        <v>1</v>
      </c>
      <c r="D977" s="63" t="s">
        <v>1046</v>
      </c>
      <c r="E977" s="216" t="s">
        <v>1001</v>
      </c>
      <c r="F977" s="58" t="s">
        <v>350</v>
      </c>
      <c r="G977" s="58">
        <v>659</v>
      </c>
      <c r="H977" s="106">
        <v>40730</v>
      </c>
      <c r="I977" s="64"/>
      <c r="J977" s="58" t="s">
        <v>733</v>
      </c>
      <c r="K977" s="58"/>
      <c r="L977" s="58"/>
      <c r="M977" s="85">
        <v>10</v>
      </c>
      <c r="N977" s="93">
        <v>12</v>
      </c>
      <c r="O977" s="93"/>
      <c r="P977" s="93">
        <f t="shared" si="118"/>
        <v>0</v>
      </c>
      <c r="Q977" s="125">
        <f t="shared" si="120"/>
        <v>0</v>
      </c>
      <c r="R977" s="125">
        <f t="shared" si="121"/>
        <v>0</v>
      </c>
      <c r="S977" s="125">
        <f t="shared" si="122"/>
        <v>0</v>
      </c>
      <c r="T977" s="125">
        <f t="shared" si="119"/>
        <v>0</v>
      </c>
    </row>
    <row r="978" spans="1:20" ht="15">
      <c r="A978" s="62" t="s">
        <v>954</v>
      </c>
      <c r="B978" s="62">
        <v>137</v>
      </c>
      <c r="C978" s="62">
        <v>1</v>
      </c>
      <c r="D978" s="63" t="s">
        <v>1047</v>
      </c>
      <c r="E978" s="216" t="s">
        <v>1001</v>
      </c>
      <c r="F978" s="58" t="s">
        <v>350</v>
      </c>
      <c r="G978" s="58">
        <v>3225</v>
      </c>
      <c r="H978" s="106">
        <v>40751</v>
      </c>
      <c r="I978" s="64"/>
      <c r="J978" s="58" t="s">
        <v>1003</v>
      </c>
      <c r="K978" s="58"/>
      <c r="L978" s="58"/>
      <c r="M978" s="85">
        <v>10</v>
      </c>
      <c r="N978" s="93">
        <v>12</v>
      </c>
      <c r="O978" s="93"/>
      <c r="P978" s="93">
        <f t="shared" si="118"/>
        <v>0</v>
      </c>
      <c r="Q978" s="125">
        <f t="shared" si="120"/>
        <v>0</v>
      </c>
      <c r="R978" s="125">
        <f t="shared" si="121"/>
        <v>0</v>
      </c>
      <c r="S978" s="125">
        <f t="shared" si="122"/>
        <v>0</v>
      </c>
      <c r="T978" s="125">
        <f t="shared" si="119"/>
        <v>0</v>
      </c>
    </row>
    <row r="979" spans="1:20" ht="15">
      <c r="A979" s="62" t="s">
        <v>954</v>
      </c>
      <c r="B979" s="62">
        <v>138</v>
      </c>
      <c r="C979" s="62">
        <v>1</v>
      </c>
      <c r="D979" s="63" t="s">
        <v>1048</v>
      </c>
      <c r="E979" s="216" t="s">
        <v>1001</v>
      </c>
      <c r="F979" s="58" t="s">
        <v>350</v>
      </c>
      <c r="G979" s="58">
        <v>3214</v>
      </c>
      <c r="H979" s="106">
        <v>40745</v>
      </c>
      <c r="I979" s="64"/>
      <c r="J979" s="58" t="s">
        <v>1003</v>
      </c>
      <c r="K979" s="58"/>
      <c r="L979" s="58"/>
      <c r="M979" s="85">
        <v>10</v>
      </c>
      <c r="N979" s="93">
        <v>12</v>
      </c>
      <c r="O979" s="93"/>
      <c r="P979" s="93">
        <f t="shared" si="118"/>
        <v>0</v>
      </c>
      <c r="Q979" s="125">
        <f t="shared" si="120"/>
        <v>0</v>
      </c>
      <c r="R979" s="125">
        <f t="shared" si="121"/>
        <v>0</v>
      </c>
      <c r="S979" s="125">
        <f t="shared" si="122"/>
        <v>0</v>
      </c>
      <c r="T979" s="125">
        <f t="shared" si="119"/>
        <v>0</v>
      </c>
    </row>
    <row r="980" spans="1:20" ht="15">
      <c r="A980" s="62" t="s">
        <v>954</v>
      </c>
      <c r="B980" s="62">
        <v>139</v>
      </c>
      <c r="C980" s="62">
        <v>1</v>
      </c>
      <c r="D980" s="63" t="s">
        <v>1049</v>
      </c>
      <c r="E980" s="216" t="s">
        <v>1050</v>
      </c>
      <c r="F980" s="58"/>
      <c r="G980" s="58"/>
      <c r="H980" s="85"/>
      <c r="I980" s="64"/>
      <c r="J980" s="58"/>
      <c r="K980" s="58"/>
      <c r="L980" s="58"/>
      <c r="M980" s="85">
        <v>10</v>
      </c>
      <c r="N980" s="93">
        <v>12</v>
      </c>
      <c r="O980" s="93"/>
      <c r="P980" s="93">
        <f t="shared" si="118"/>
        <v>0</v>
      </c>
      <c r="Q980" s="125">
        <f t="shared" si="120"/>
        <v>0</v>
      </c>
      <c r="R980" s="125">
        <f t="shared" si="121"/>
        <v>0</v>
      </c>
      <c r="S980" s="125">
        <f t="shared" si="122"/>
        <v>0</v>
      </c>
      <c r="T980" s="125">
        <f t="shared" si="119"/>
        <v>0</v>
      </c>
    </row>
    <row r="981" spans="1:20" ht="15">
      <c r="A981" s="62" t="s">
        <v>954</v>
      </c>
      <c r="B981" s="62">
        <v>140</v>
      </c>
      <c r="C981" s="62">
        <v>1</v>
      </c>
      <c r="D981" s="68" t="s">
        <v>1051</v>
      </c>
      <c r="E981" s="216" t="s">
        <v>963</v>
      </c>
      <c r="F981" s="58" t="s">
        <v>350</v>
      </c>
      <c r="G981" s="58"/>
      <c r="H981" s="85"/>
      <c r="I981" s="64"/>
      <c r="J981" s="58"/>
      <c r="K981" s="58"/>
      <c r="L981" s="58"/>
      <c r="M981" s="85">
        <v>10</v>
      </c>
      <c r="N981" s="93">
        <v>12</v>
      </c>
      <c r="O981" s="93"/>
      <c r="P981" s="93">
        <f t="shared" si="118"/>
        <v>0</v>
      </c>
      <c r="Q981" s="125">
        <f t="shared" si="120"/>
        <v>0</v>
      </c>
      <c r="R981" s="125">
        <f t="shared" si="121"/>
        <v>0</v>
      </c>
      <c r="S981" s="125">
        <f t="shared" si="122"/>
        <v>0</v>
      </c>
      <c r="T981" s="125">
        <f t="shared" si="119"/>
        <v>0</v>
      </c>
    </row>
    <row r="982" spans="1:20" ht="15">
      <c r="A982" s="62" t="s">
        <v>954</v>
      </c>
      <c r="B982" s="62">
        <v>141</v>
      </c>
      <c r="C982" s="62">
        <v>1</v>
      </c>
      <c r="D982" s="63" t="s">
        <v>197</v>
      </c>
      <c r="E982" s="216" t="s">
        <v>1001</v>
      </c>
      <c r="F982" s="59">
        <v>1325901</v>
      </c>
      <c r="G982" s="58" t="s">
        <v>874</v>
      </c>
      <c r="H982" s="106">
        <v>40399</v>
      </c>
      <c r="I982" s="64">
        <v>2629.67</v>
      </c>
      <c r="J982" s="58" t="s">
        <v>875</v>
      </c>
      <c r="K982" s="58" t="s">
        <v>1878</v>
      </c>
      <c r="L982" s="58"/>
      <c r="M982" s="85">
        <v>10</v>
      </c>
      <c r="N982" s="93">
        <v>12</v>
      </c>
      <c r="O982" s="93">
        <f>4+12+12+12+12+12+12</f>
        <v>76</v>
      </c>
      <c r="P982" s="93">
        <f t="shared" si="118"/>
        <v>21.913916666666665</v>
      </c>
      <c r="Q982" s="125">
        <f t="shared" si="120"/>
        <v>262.96699999999998</v>
      </c>
      <c r="R982" s="125">
        <f t="shared" si="121"/>
        <v>1665.4576666666667</v>
      </c>
      <c r="S982" s="125">
        <f t="shared" si="122"/>
        <v>1928.4246666666668</v>
      </c>
      <c r="T982" s="125">
        <f t="shared" si="119"/>
        <v>701.24533333333329</v>
      </c>
    </row>
    <row r="983" spans="1:20" ht="15">
      <c r="A983" s="62" t="s">
        <v>954</v>
      </c>
      <c r="B983" s="62">
        <v>142</v>
      </c>
      <c r="C983" s="62">
        <v>1</v>
      </c>
      <c r="D983" s="63" t="s">
        <v>1052</v>
      </c>
      <c r="E983" s="216" t="s">
        <v>1001</v>
      </c>
      <c r="F983" s="58"/>
      <c r="G983" s="58"/>
      <c r="H983" s="85"/>
      <c r="I983" s="64"/>
      <c r="J983" s="58"/>
      <c r="K983" s="58"/>
      <c r="L983" s="58"/>
      <c r="M983" s="85">
        <v>10</v>
      </c>
      <c r="N983" s="93"/>
      <c r="O983" s="93"/>
      <c r="P983" s="93">
        <f t="shared" si="118"/>
        <v>0</v>
      </c>
      <c r="Q983" s="125">
        <f t="shared" si="120"/>
        <v>0</v>
      </c>
      <c r="R983" s="125">
        <f t="shared" si="121"/>
        <v>0</v>
      </c>
      <c r="S983" s="125">
        <f t="shared" si="122"/>
        <v>0</v>
      </c>
      <c r="T983" s="125">
        <f t="shared" si="119"/>
        <v>0</v>
      </c>
    </row>
    <row r="984" spans="1:20" ht="15">
      <c r="A984" s="62" t="s">
        <v>954</v>
      </c>
      <c r="B984" s="62">
        <v>143</v>
      </c>
      <c r="C984" s="62">
        <v>1</v>
      </c>
      <c r="D984" s="63" t="s">
        <v>1052</v>
      </c>
      <c r="E984" s="216" t="s">
        <v>1001</v>
      </c>
      <c r="F984" s="58"/>
      <c r="G984" s="58"/>
      <c r="H984" s="85"/>
      <c r="I984" s="64"/>
      <c r="J984" s="58"/>
      <c r="K984" s="58"/>
      <c r="L984" s="58"/>
      <c r="M984" s="85">
        <v>10</v>
      </c>
      <c r="N984" s="93"/>
      <c r="O984" s="93"/>
      <c r="P984" s="93">
        <f t="shared" si="118"/>
        <v>0</v>
      </c>
      <c r="Q984" s="125">
        <f t="shared" si="120"/>
        <v>0</v>
      </c>
      <c r="R984" s="125">
        <f t="shared" si="121"/>
        <v>0</v>
      </c>
      <c r="S984" s="125">
        <f t="shared" si="122"/>
        <v>0</v>
      </c>
      <c r="T984" s="125">
        <f t="shared" si="119"/>
        <v>0</v>
      </c>
    </row>
    <row r="985" spans="1:20" ht="15">
      <c r="A985" s="62" t="s">
        <v>954</v>
      </c>
      <c r="B985" s="62">
        <v>145</v>
      </c>
      <c r="C985" s="62">
        <v>1</v>
      </c>
      <c r="D985" s="63" t="s">
        <v>1053</v>
      </c>
      <c r="E985" s="216" t="s">
        <v>1001</v>
      </c>
      <c r="F985" s="58"/>
      <c r="G985" s="58"/>
      <c r="H985" s="85"/>
      <c r="I985" s="64"/>
      <c r="J985" s="58"/>
      <c r="K985" s="58"/>
      <c r="L985" s="58"/>
      <c r="M985" s="85">
        <v>10</v>
      </c>
      <c r="N985" s="93"/>
      <c r="O985" s="93"/>
      <c r="P985" s="93">
        <f t="shared" si="118"/>
        <v>0</v>
      </c>
      <c r="Q985" s="125">
        <f t="shared" si="120"/>
        <v>0</v>
      </c>
      <c r="R985" s="125">
        <f t="shared" si="121"/>
        <v>0</v>
      </c>
      <c r="S985" s="125">
        <f t="shared" si="122"/>
        <v>0</v>
      </c>
      <c r="T985" s="125">
        <f t="shared" si="119"/>
        <v>0</v>
      </c>
    </row>
    <row r="986" spans="1:20" ht="15">
      <c r="A986" s="62" t="s">
        <v>954</v>
      </c>
      <c r="B986" s="62">
        <v>146</v>
      </c>
      <c r="C986" s="62">
        <v>1</v>
      </c>
      <c r="D986" s="68" t="s">
        <v>1054</v>
      </c>
      <c r="E986" s="216" t="s">
        <v>968</v>
      </c>
      <c r="F986" s="58"/>
      <c r="G986" s="58"/>
      <c r="H986" s="85"/>
      <c r="I986" s="64"/>
      <c r="J986" s="58"/>
      <c r="K986" s="58"/>
      <c r="L986" s="58"/>
      <c r="M986" s="85">
        <v>10</v>
      </c>
      <c r="N986" s="93"/>
      <c r="O986" s="93"/>
      <c r="P986" s="93">
        <f t="shared" si="118"/>
        <v>0</v>
      </c>
      <c r="Q986" s="125">
        <f t="shared" si="120"/>
        <v>0</v>
      </c>
      <c r="R986" s="125">
        <f t="shared" si="121"/>
        <v>0</v>
      </c>
      <c r="S986" s="125">
        <f t="shared" si="122"/>
        <v>0</v>
      </c>
      <c r="T986" s="125">
        <f t="shared" si="119"/>
        <v>0</v>
      </c>
    </row>
    <row r="987" spans="1:20" ht="15">
      <c r="A987" s="62" t="s">
        <v>954</v>
      </c>
      <c r="B987" s="62">
        <v>148</v>
      </c>
      <c r="C987" s="62">
        <v>1</v>
      </c>
      <c r="D987" s="68" t="s">
        <v>16</v>
      </c>
      <c r="E987" s="216" t="s">
        <v>963</v>
      </c>
      <c r="F987" s="58"/>
      <c r="G987" s="58"/>
      <c r="H987" s="85"/>
      <c r="I987" s="64"/>
      <c r="J987" s="58"/>
      <c r="K987" s="58"/>
      <c r="L987" s="58"/>
      <c r="M987" s="85">
        <v>10</v>
      </c>
      <c r="N987" s="93"/>
      <c r="O987" s="93"/>
      <c r="P987" s="93">
        <f t="shared" si="118"/>
        <v>0</v>
      </c>
      <c r="Q987" s="125">
        <f t="shared" si="120"/>
        <v>0</v>
      </c>
      <c r="R987" s="125">
        <f t="shared" si="121"/>
        <v>0</v>
      </c>
      <c r="S987" s="125">
        <f t="shared" si="122"/>
        <v>0</v>
      </c>
      <c r="T987" s="125">
        <f t="shared" si="119"/>
        <v>0</v>
      </c>
    </row>
    <row r="988" spans="1:20" ht="15">
      <c r="A988" s="62" t="s">
        <v>954</v>
      </c>
      <c r="B988" s="62">
        <v>149</v>
      </c>
      <c r="C988" s="67">
        <v>1</v>
      </c>
      <c r="D988" s="68" t="s">
        <v>1055</v>
      </c>
      <c r="E988" s="216" t="s">
        <v>963</v>
      </c>
      <c r="F988" s="58"/>
      <c r="G988" s="58"/>
      <c r="H988" s="85"/>
      <c r="I988" s="64"/>
      <c r="J988" s="58"/>
      <c r="K988" s="58"/>
      <c r="L988" s="58"/>
      <c r="M988" s="85">
        <v>10</v>
      </c>
      <c r="N988" s="93"/>
      <c r="O988" s="93"/>
      <c r="P988" s="93">
        <f t="shared" si="118"/>
        <v>0</v>
      </c>
      <c r="Q988" s="125">
        <f t="shared" si="120"/>
        <v>0</v>
      </c>
      <c r="R988" s="125">
        <f t="shared" si="121"/>
        <v>0</v>
      </c>
      <c r="S988" s="125">
        <f t="shared" si="122"/>
        <v>0</v>
      </c>
      <c r="T988" s="125">
        <f t="shared" si="119"/>
        <v>0</v>
      </c>
    </row>
    <row r="989" spans="1:20" ht="15">
      <c r="A989" s="62" t="s">
        <v>954</v>
      </c>
      <c r="B989" s="62">
        <v>150</v>
      </c>
      <c r="C989" s="67">
        <v>1</v>
      </c>
      <c r="D989" s="68" t="s">
        <v>1056</v>
      </c>
      <c r="E989" s="216" t="s">
        <v>963</v>
      </c>
      <c r="F989" s="59">
        <v>1358745</v>
      </c>
      <c r="G989" s="58">
        <v>10967</v>
      </c>
      <c r="H989" s="106">
        <v>38299</v>
      </c>
      <c r="I989" s="64"/>
      <c r="J989" s="58" t="s">
        <v>354</v>
      </c>
      <c r="K989" s="58"/>
      <c r="L989" s="58"/>
      <c r="M989" s="85">
        <v>10</v>
      </c>
      <c r="N989" s="93"/>
      <c r="O989" s="93"/>
      <c r="P989" s="93">
        <f t="shared" si="118"/>
        <v>0</v>
      </c>
      <c r="Q989" s="125">
        <f t="shared" si="120"/>
        <v>0</v>
      </c>
      <c r="R989" s="125">
        <f t="shared" si="121"/>
        <v>0</v>
      </c>
      <c r="S989" s="125">
        <f t="shared" si="122"/>
        <v>0</v>
      </c>
      <c r="T989" s="125">
        <f t="shared" si="119"/>
        <v>0</v>
      </c>
    </row>
    <row r="990" spans="1:20" ht="15">
      <c r="A990" s="62" t="s">
        <v>954</v>
      </c>
      <c r="B990" s="62">
        <v>151</v>
      </c>
      <c r="C990" s="67">
        <v>1</v>
      </c>
      <c r="D990" s="68" t="s">
        <v>1057</v>
      </c>
      <c r="E990" s="216" t="s">
        <v>963</v>
      </c>
      <c r="F990" s="59">
        <v>1424489</v>
      </c>
      <c r="G990" s="58">
        <v>47827</v>
      </c>
      <c r="H990" s="106">
        <v>38860</v>
      </c>
      <c r="I990" s="64">
        <v>4300</v>
      </c>
      <c r="J990" s="58" t="s">
        <v>1058</v>
      </c>
      <c r="K990" s="58" t="s">
        <v>1879</v>
      </c>
      <c r="L990" s="58"/>
      <c r="M990" s="85">
        <v>10</v>
      </c>
      <c r="N990" s="93">
        <v>0</v>
      </c>
      <c r="O990" s="93">
        <v>0</v>
      </c>
      <c r="P990" s="93">
        <f t="shared" si="118"/>
        <v>35.833333333333336</v>
      </c>
      <c r="Q990" s="125">
        <f t="shared" si="120"/>
        <v>0</v>
      </c>
      <c r="R990" s="125">
        <f t="shared" si="121"/>
        <v>0</v>
      </c>
      <c r="S990" s="125">
        <f t="shared" si="122"/>
        <v>0</v>
      </c>
      <c r="T990" s="125">
        <f t="shared" si="119"/>
        <v>4300</v>
      </c>
    </row>
    <row r="991" spans="1:20" ht="15">
      <c r="A991" s="62" t="s">
        <v>954</v>
      </c>
      <c r="B991" s="62">
        <v>153</v>
      </c>
      <c r="C991" s="67">
        <v>1</v>
      </c>
      <c r="D991" s="68" t="s">
        <v>1059</v>
      </c>
      <c r="E991" s="216" t="s">
        <v>963</v>
      </c>
      <c r="F991" s="58"/>
      <c r="G991" s="58"/>
      <c r="H991" s="85"/>
      <c r="I991" s="64"/>
      <c r="J991" s="58"/>
      <c r="K991" s="58"/>
      <c r="L991" s="58"/>
      <c r="M991" s="85">
        <v>10</v>
      </c>
      <c r="N991" s="93"/>
      <c r="O991" s="93"/>
      <c r="P991" s="93">
        <f t="shared" si="118"/>
        <v>0</v>
      </c>
      <c r="Q991" s="125">
        <f t="shared" si="120"/>
        <v>0</v>
      </c>
      <c r="R991" s="125">
        <f t="shared" si="121"/>
        <v>0</v>
      </c>
      <c r="S991" s="125">
        <f t="shared" si="122"/>
        <v>0</v>
      </c>
      <c r="T991" s="125">
        <f t="shared" si="119"/>
        <v>0</v>
      </c>
    </row>
    <row r="992" spans="1:20" ht="15">
      <c r="A992" s="62" t="s">
        <v>954</v>
      </c>
      <c r="B992" s="62">
        <v>154</v>
      </c>
      <c r="C992" s="67">
        <v>1</v>
      </c>
      <c r="D992" s="68" t="s">
        <v>1060</v>
      </c>
      <c r="E992" s="216" t="s">
        <v>1001</v>
      </c>
      <c r="F992" s="58"/>
      <c r="G992" s="58"/>
      <c r="H992" s="85"/>
      <c r="I992" s="64"/>
      <c r="J992" s="58"/>
      <c r="K992" s="58"/>
      <c r="L992" s="58"/>
      <c r="M992" s="85">
        <v>10</v>
      </c>
      <c r="N992" s="93"/>
      <c r="O992" s="93"/>
      <c r="P992" s="93">
        <f t="shared" si="118"/>
        <v>0</v>
      </c>
      <c r="Q992" s="125">
        <f t="shared" si="120"/>
        <v>0</v>
      </c>
      <c r="R992" s="125">
        <f t="shared" si="121"/>
        <v>0</v>
      </c>
      <c r="S992" s="125">
        <f t="shared" si="122"/>
        <v>0</v>
      </c>
      <c r="T992" s="125">
        <f t="shared" si="119"/>
        <v>0</v>
      </c>
    </row>
    <row r="993" spans="1:20" ht="15">
      <c r="A993" s="62" t="s">
        <v>954</v>
      </c>
      <c r="B993" s="62">
        <v>155</v>
      </c>
      <c r="C993" s="67">
        <v>1</v>
      </c>
      <c r="D993" s="68" t="s">
        <v>1061</v>
      </c>
      <c r="E993" s="216" t="s">
        <v>1001</v>
      </c>
      <c r="F993" s="59">
        <v>1450056</v>
      </c>
      <c r="G993" s="58" t="s">
        <v>957</v>
      </c>
      <c r="H993" s="106">
        <v>38856</v>
      </c>
      <c r="I993" s="64">
        <v>763.6</v>
      </c>
      <c r="J993" s="58" t="s">
        <v>733</v>
      </c>
      <c r="K993" s="58" t="s">
        <v>1879</v>
      </c>
      <c r="L993" s="58"/>
      <c r="M993" s="85">
        <v>10</v>
      </c>
      <c r="N993" s="93">
        <v>0</v>
      </c>
      <c r="O993" s="93"/>
      <c r="P993" s="93">
        <f t="shared" si="118"/>
        <v>6.3633333333333333</v>
      </c>
      <c r="Q993" s="125">
        <f t="shared" si="120"/>
        <v>0</v>
      </c>
      <c r="R993" s="125">
        <f t="shared" si="121"/>
        <v>0</v>
      </c>
      <c r="S993" s="125">
        <f t="shared" si="122"/>
        <v>0</v>
      </c>
      <c r="T993" s="125">
        <f t="shared" si="119"/>
        <v>763.6</v>
      </c>
    </row>
    <row r="994" spans="1:20" ht="15">
      <c r="A994" s="62" t="s">
        <v>954</v>
      </c>
      <c r="B994" s="62">
        <v>157</v>
      </c>
      <c r="C994" s="62">
        <v>1</v>
      </c>
      <c r="D994" s="63" t="s">
        <v>1062</v>
      </c>
      <c r="E994" s="216" t="s">
        <v>963</v>
      </c>
      <c r="F994" s="59">
        <v>1409879</v>
      </c>
      <c r="G994" s="58">
        <v>776</v>
      </c>
      <c r="H994" s="106">
        <v>38776</v>
      </c>
      <c r="I994" s="64">
        <v>701.5</v>
      </c>
      <c r="J994" s="58" t="s">
        <v>351</v>
      </c>
      <c r="K994" s="58" t="s">
        <v>1879</v>
      </c>
      <c r="L994" s="58"/>
      <c r="M994" s="85">
        <v>10</v>
      </c>
      <c r="N994" s="93">
        <v>0</v>
      </c>
      <c r="O994" s="93"/>
      <c r="P994" s="93">
        <f t="shared" si="118"/>
        <v>5.8458333333333341</v>
      </c>
      <c r="Q994" s="125">
        <f t="shared" si="120"/>
        <v>0</v>
      </c>
      <c r="R994" s="125">
        <f t="shared" si="121"/>
        <v>0</v>
      </c>
      <c r="S994" s="125">
        <f t="shared" si="122"/>
        <v>0</v>
      </c>
      <c r="T994" s="125">
        <f t="shared" si="119"/>
        <v>701.5</v>
      </c>
    </row>
    <row r="995" spans="1:20" ht="15">
      <c r="A995" s="62" t="s">
        <v>954</v>
      </c>
      <c r="B995" s="62">
        <v>158</v>
      </c>
      <c r="C995" s="62">
        <v>1</v>
      </c>
      <c r="D995" s="63" t="s">
        <v>1062</v>
      </c>
      <c r="E995" s="216" t="s">
        <v>963</v>
      </c>
      <c r="F995" s="59">
        <v>1409879</v>
      </c>
      <c r="G995" s="58">
        <v>776</v>
      </c>
      <c r="H995" s="106">
        <v>38776</v>
      </c>
      <c r="I995" s="64">
        <v>701.5</v>
      </c>
      <c r="J995" s="58" t="s">
        <v>351</v>
      </c>
      <c r="K995" s="58" t="s">
        <v>1879</v>
      </c>
      <c r="L995" s="58"/>
      <c r="M995" s="85">
        <v>10</v>
      </c>
      <c r="N995" s="93">
        <v>0</v>
      </c>
      <c r="O995" s="93"/>
      <c r="P995" s="93">
        <f t="shared" si="118"/>
        <v>5.8458333333333341</v>
      </c>
      <c r="Q995" s="125">
        <f t="shared" si="120"/>
        <v>0</v>
      </c>
      <c r="R995" s="125">
        <f t="shared" si="121"/>
        <v>0</v>
      </c>
      <c r="S995" s="125">
        <f t="shared" si="122"/>
        <v>0</v>
      </c>
      <c r="T995" s="125">
        <f t="shared" si="119"/>
        <v>701.5</v>
      </c>
    </row>
    <row r="996" spans="1:20" ht="15">
      <c r="A996" s="62" t="s">
        <v>954</v>
      </c>
      <c r="B996" s="62">
        <v>159</v>
      </c>
      <c r="C996" s="62">
        <v>1</v>
      </c>
      <c r="D996" s="63" t="s">
        <v>1063</v>
      </c>
      <c r="E996" s="216" t="s">
        <v>963</v>
      </c>
      <c r="F996" s="58" t="s">
        <v>1064</v>
      </c>
      <c r="G996" s="58"/>
      <c r="H996" s="106">
        <v>38776</v>
      </c>
      <c r="I996" s="64">
        <v>4946.24</v>
      </c>
      <c r="J996" s="58"/>
      <c r="K996" s="58" t="s">
        <v>1879</v>
      </c>
      <c r="L996" s="58"/>
      <c r="M996" s="85">
        <v>10</v>
      </c>
      <c r="N996" s="93">
        <v>0</v>
      </c>
      <c r="O996" s="93"/>
      <c r="P996" s="93">
        <f t="shared" si="118"/>
        <v>41.218666666666664</v>
      </c>
      <c r="Q996" s="125">
        <f t="shared" si="120"/>
        <v>0</v>
      </c>
      <c r="R996" s="125">
        <f t="shared" si="121"/>
        <v>0</v>
      </c>
      <c r="S996" s="125">
        <f t="shared" si="122"/>
        <v>0</v>
      </c>
      <c r="T996" s="125">
        <f t="shared" si="119"/>
        <v>4946.24</v>
      </c>
    </row>
    <row r="997" spans="1:20" ht="15">
      <c r="A997" s="62" t="s">
        <v>954</v>
      </c>
      <c r="B997" s="62">
        <v>160</v>
      </c>
      <c r="C997" s="62">
        <v>1</v>
      </c>
      <c r="D997" s="63" t="s">
        <v>1065</v>
      </c>
      <c r="E997" s="216" t="s">
        <v>963</v>
      </c>
      <c r="F997" s="58"/>
      <c r="G997" s="58"/>
      <c r="H997" s="85"/>
      <c r="I997" s="64"/>
      <c r="J997" s="58"/>
      <c r="K997" s="58"/>
      <c r="L997" s="58"/>
      <c r="M997" s="85">
        <v>10</v>
      </c>
      <c r="N997" s="93"/>
      <c r="O997" s="93"/>
      <c r="P997" s="93">
        <f t="shared" si="118"/>
        <v>0</v>
      </c>
      <c r="Q997" s="125">
        <f t="shared" si="120"/>
        <v>0</v>
      </c>
      <c r="R997" s="125">
        <f t="shared" si="121"/>
        <v>0</v>
      </c>
      <c r="S997" s="125">
        <f t="shared" si="122"/>
        <v>0</v>
      </c>
      <c r="T997" s="125">
        <f t="shared" si="119"/>
        <v>0</v>
      </c>
    </row>
    <row r="998" spans="1:20" ht="15">
      <c r="A998" s="62" t="s">
        <v>954</v>
      </c>
      <c r="B998" s="62">
        <v>161</v>
      </c>
      <c r="C998" s="62">
        <v>1</v>
      </c>
      <c r="D998" s="63" t="s">
        <v>1066</v>
      </c>
      <c r="E998" s="216" t="s">
        <v>963</v>
      </c>
      <c r="F998" s="58" t="s">
        <v>1067</v>
      </c>
      <c r="G998" s="58" t="s">
        <v>1068</v>
      </c>
      <c r="H998" s="106">
        <v>40822</v>
      </c>
      <c r="I998" s="64">
        <v>3543.8</v>
      </c>
      <c r="J998" s="58" t="s">
        <v>1069</v>
      </c>
      <c r="K998" s="58" t="s">
        <v>1879</v>
      </c>
      <c r="L998" s="58"/>
      <c r="M998" s="85">
        <v>10</v>
      </c>
      <c r="N998" s="93">
        <v>12</v>
      </c>
      <c r="O998" s="93">
        <f>2+12+12+12+12+12</f>
        <v>62</v>
      </c>
      <c r="P998" s="93">
        <f t="shared" si="118"/>
        <v>29.531666666666666</v>
      </c>
      <c r="Q998" s="125">
        <f t="shared" si="120"/>
        <v>354.38</v>
      </c>
      <c r="R998" s="125">
        <f t="shared" si="121"/>
        <v>1830.9633333333334</v>
      </c>
      <c r="S998" s="125">
        <f t="shared" si="122"/>
        <v>2185.3433333333332</v>
      </c>
      <c r="T998" s="125">
        <f t="shared" si="119"/>
        <v>1358.4566666666669</v>
      </c>
    </row>
    <row r="999" spans="1:20" ht="15">
      <c r="A999" s="62" t="s">
        <v>954</v>
      </c>
      <c r="B999" s="62">
        <v>162</v>
      </c>
      <c r="C999" s="62">
        <v>1</v>
      </c>
      <c r="D999" s="63" t="s">
        <v>1070</v>
      </c>
      <c r="E999" s="216" t="s">
        <v>963</v>
      </c>
      <c r="F999" s="58" t="s">
        <v>1071</v>
      </c>
      <c r="G999" s="58" t="s">
        <v>1068</v>
      </c>
      <c r="H999" s="106">
        <v>40822</v>
      </c>
      <c r="I999" s="64">
        <v>5278</v>
      </c>
      <c r="J999" s="58" t="s">
        <v>1069</v>
      </c>
      <c r="K999" s="58" t="s">
        <v>1879</v>
      </c>
      <c r="L999" s="58"/>
      <c r="M999" s="85">
        <v>10</v>
      </c>
      <c r="N999" s="93">
        <v>12</v>
      </c>
      <c r="O999" s="93">
        <f t="shared" ref="O999:O1003" si="123">2+12+12+12+12+12</f>
        <v>62</v>
      </c>
      <c r="P999" s="93">
        <f t="shared" si="118"/>
        <v>43.983333333333327</v>
      </c>
      <c r="Q999" s="125">
        <f t="shared" si="120"/>
        <v>527.79999999999995</v>
      </c>
      <c r="R999" s="125">
        <f t="shared" si="121"/>
        <v>2726.9666666666662</v>
      </c>
      <c r="S999" s="125">
        <f t="shared" si="122"/>
        <v>3254.7666666666664</v>
      </c>
      <c r="T999" s="125">
        <f t="shared" si="119"/>
        <v>2023.2333333333336</v>
      </c>
    </row>
    <row r="1000" spans="1:20" ht="15">
      <c r="A1000" s="62" t="s">
        <v>954</v>
      </c>
      <c r="B1000" s="62">
        <v>163</v>
      </c>
      <c r="C1000" s="62">
        <v>1</v>
      </c>
      <c r="D1000" s="63" t="s">
        <v>1072</v>
      </c>
      <c r="E1000" s="216" t="s">
        <v>963</v>
      </c>
      <c r="F1000" s="58" t="s">
        <v>1073</v>
      </c>
      <c r="G1000" s="58" t="s">
        <v>1068</v>
      </c>
      <c r="H1000" s="106">
        <v>40822</v>
      </c>
      <c r="I1000" s="64">
        <v>633.36</v>
      </c>
      <c r="J1000" s="58" t="s">
        <v>1069</v>
      </c>
      <c r="K1000" s="58" t="s">
        <v>1879</v>
      </c>
      <c r="L1000" s="58"/>
      <c r="M1000" s="85">
        <v>10</v>
      </c>
      <c r="N1000" s="93">
        <v>12</v>
      </c>
      <c r="O1000" s="93">
        <f t="shared" si="123"/>
        <v>62</v>
      </c>
      <c r="P1000" s="93">
        <f t="shared" si="118"/>
        <v>5.2779999999999996</v>
      </c>
      <c r="Q1000" s="125">
        <f t="shared" si="120"/>
        <v>63.335999999999999</v>
      </c>
      <c r="R1000" s="125">
        <f t="shared" si="121"/>
        <v>327.23599999999999</v>
      </c>
      <c r="S1000" s="125">
        <f t="shared" si="122"/>
        <v>390.572</v>
      </c>
      <c r="T1000" s="125">
        <f t="shared" si="119"/>
        <v>242.78800000000001</v>
      </c>
    </row>
    <row r="1001" spans="1:20" ht="15">
      <c r="A1001" s="62" t="s">
        <v>954</v>
      </c>
      <c r="B1001" s="62">
        <v>164</v>
      </c>
      <c r="C1001" s="62">
        <v>1</v>
      </c>
      <c r="D1001" s="63" t="s">
        <v>1074</v>
      </c>
      <c r="E1001" s="216" t="s">
        <v>963</v>
      </c>
      <c r="F1001" s="58" t="s">
        <v>1075</v>
      </c>
      <c r="G1001" s="58" t="s">
        <v>1068</v>
      </c>
      <c r="H1001" s="106">
        <v>40822</v>
      </c>
      <c r="I1001" s="64">
        <v>170.52</v>
      </c>
      <c r="J1001" s="58" t="s">
        <v>1069</v>
      </c>
      <c r="K1001" s="58" t="s">
        <v>1879</v>
      </c>
      <c r="L1001" s="58"/>
      <c r="M1001" s="85">
        <v>10</v>
      </c>
      <c r="N1001" s="93">
        <v>12</v>
      </c>
      <c r="O1001" s="93">
        <f t="shared" si="123"/>
        <v>62</v>
      </c>
      <c r="P1001" s="93">
        <f t="shared" si="118"/>
        <v>1.421</v>
      </c>
      <c r="Q1001" s="125">
        <f t="shared" si="120"/>
        <v>17.052</v>
      </c>
      <c r="R1001" s="125">
        <f t="shared" si="121"/>
        <v>88.102000000000004</v>
      </c>
      <c r="S1001" s="125">
        <f t="shared" si="122"/>
        <v>105.154</v>
      </c>
      <c r="T1001" s="125">
        <f t="shared" si="119"/>
        <v>65.366000000000014</v>
      </c>
    </row>
    <row r="1002" spans="1:20" ht="15">
      <c r="A1002" s="62" t="s">
        <v>954</v>
      </c>
      <c r="B1002" s="62">
        <v>165</v>
      </c>
      <c r="C1002" s="62">
        <v>1</v>
      </c>
      <c r="D1002" s="63" t="s">
        <v>1076</v>
      </c>
      <c r="E1002" s="216" t="s">
        <v>963</v>
      </c>
      <c r="F1002" s="58" t="s">
        <v>1077</v>
      </c>
      <c r="G1002" s="58" t="s">
        <v>1068</v>
      </c>
      <c r="H1002" s="106">
        <v>40822</v>
      </c>
      <c r="I1002" s="64">
        <v>139.19999999999999</v>
      </c>
      <c r="J1002" s="58" t="s">
        <v>1069</v>
      </c>
      <c r="K1002" s="58" t="s">
        <v>1879</v>
      </c>
      <c r="L1002" s="58"/>
      <c r="M1002" s="85">
        <v>10</v>
      </c>
      <c r="N1002" s="93">
        <v>12</v>
      </c>
      <c r="O1002" s="93">
        <f t="shared" si="123"/>
        <v>62</v>
      </c>
      <c r="P1002" s="93">
        <f t="shared" si="118"/>
        <v>1.1599999999999999</v>
      </c>
      <c r="Q1002" s="125">
        <f t="shared" si="120"/>
        <v>13.919999999999998</v>
      </c>
      <c r="R1002" s="125">
        <f t="shared" si="121"/>
        <v>71.92</v>
      </c>
      <c r="S1002" s="125">
        <f t="shared" si="122"/>
        <v>85.84</v>
      </c>
      <c r="T1002" s="125">
        <f t="shared" si="119"/>
        <v>53.359999999999985</v>
      </c>
    </row>
    <row r="1003" spans="1:20" ht="15">
      <c r="A1003" s="62" t="s">
        <v>954</v>
      </c>
      <c r="B1003" s="62">
        <v>167</v>
      </c>
      <c r="C1003" s="62">
        <v>1</v>
      </c>
      <c r="D1003" s="63" t="s">
        <v>1078</v>
      </c>
      <c r="E1003" s="216" t="s">
        <v>963</v>
      </c>
      <c r="F1003" s="58" t="s">
        <v>1079</v>
      </c>
      <c r="G1003" s="58" t="s">
        <v>1068</v>
      </c>
      <c r="H1003" s="106">
        <v>40822</v>
      </c>
      <c r="I1003" s="64">
        <v>1146.08</v>
      </c>
      <c r="J1003" s="58" t="s">
        <v>1069</v>
      </c>
      <c r="K1003" s="58" t="s">
        <v>1879</v>
      </c>
      <c r="L1003" s="58"/>
      <c r="M1003" s="85">
        <v>10</v>
      </c>
      <c r="N1003" s="93">
        <v>12</v>
      </c>
      <c r="O1003" s="93">
        <f t="shared" si="123"/>
        <v>62</v>
      </c>
      <c r="P1003" s="93">
        <f t="shared" si="118"/>
        <v>9.5506666666666664</v>
      </c>
      <c r="Q1003" s="125">
        <f t="shared" si="120"/>
        <v>114.608</v>
      </c>
      <c r="R1003" s="125">
        <f t="shared" si="121"/>
        <v>592.14133333333336</v>
      </c>
      <c r="S1003" s="125">
        <f t="shared" si="122"/>
        <v>706.74933333333342</v>
      </c>
      <c r="T1003" s="125">
        <f t="shared" si="119"/>
        <v>439.3306666666665</v>
      </c>
    </row>
    <row r="1004" spans="1:20" ht="15">
      <c r="A1004" s="62" t="s">
        <v>954</v>
      </c>
      <c r="B1004" s="62">
        <v>168</v>
      </c>
      <c r="C1004" s="62">
        <v>1</v>
      </c>
      <c r="D1004" s="63" t="s">
        <v>1080</v>
      </c>
      <c r="E1004" s="216" t="s">
        <v>984</v>
      </c>
      <c r="F1004" s="58"/>
      <c r="G1004" s="58"/>
      <c r="H1004" s="85"/>
      <c r="I1004" s="64"/>
      <c r="J1004" s="58"/>
      <c r="K1004" s="58"/>
      <c r="L1004" s="58"/>
      <c r="M1004" s="85"/>
      <c r="N1004" s="93"/>
      <c r="O1004" s="93"/>
      <c r="P1004" s="93">
        <f t="shared" si="118"/>
        <v>0</v>
      </c>
      <c r="Q1004" s="125">
        <f t="shared" si="120"/>
        <v>0</v>
      </c>
      <c r="R1004" s="125">
        <f t="shared" si="121"/>
        <v>0</v>
      </c>
      <c r="S1004" s="125">
        <f t="shared" si="122"/>
        <v>0</v>
      </c>
      <c r="T1004" s="125">
        <f t="shared" si="119"/>
        <v>0</v>
      </c>
    </row>
    <row r="1005" spans="1:20" ht="15">
      <c r="A1005" s="62" t="s">
        <v>954</v>
      </c>
      <c r="B1005" s="62">
        <v>169</v>
      </c>
      <c r="C1005" s="62">
        <v>1</v>
      </c>
      <c r="D1005" s="63" t="s">
        <v>1081</v>
      </c>
      <c r="E1005" s="216" t="s">
        <v>968</v>
      </c>
      <c r="F1005" s="58" t="s">
        <v>1082</v>
      </c>
      <c r="G1005" s="58"/>
      <c r="H1005" s="106">
        <v>40822</v>
      </c>
      <c r="I1005" s="64">
        <v>1438.4</v>
      </c>
      <c r="J1005" s="58"/>
      <c r="K1005" s="58" t="s">
        <v>1866</v>
      </c>
      <c r="L1005" s="58"/>
      <c r="M1005" s="85">
        <v>33.299999999999997</v>
      </c>
      <c r="N1005" s="93">
        <v>0</v>
      </c>
      <c r="O1005" s="93">
        <f>12*3</f>
        <v>36</v>
      </c>
      <c r="P1005" s="93">
        <f t="shared" si="118"/>
        <v>11.986666666666666</v>
      </c>
      <c r="Q1005" s="125">
        <f t="shared" si="120"/>
        <v>0</v>
      </c>
      <c r="R1005" s="125">
        <f t="shared" si="121"/>
        <v>431.52</v>
      </c>
      <c r="S1005" s="125">
        <f t="shared" si="122"/>
        <v>431.52</v>
      </c>
      <c r="T1005" s="125">
        <f t="shared" si="119"/>
        <v>1006.8800000000001</v>
      </c>
    </row>
    <row r="1006" spans="1:20" ht="15">
      <c r="A1006" s="67" t="s">
        <v>954</v>
      </c>
      <c r="B1006" s="67">
        <v>170</v>
      </c>
      <c r="C1006" s="67">
        <v>1</v>
      </c>
      <c r="D1006" s="68" t="s">
        <v>1083</v>
      </c>
      <c r="E1006" s="216" t="s">
        <v>968</v>
      </c>
      <c r="F1006" s="58" t="s">
        <v>1084</v>
      </c>
      <c r="G1006" s="58" t="s">
        <v>1085</v>
      </c>
      <c r="H1006" s="106">
        <v>39955</v>
      </c>
      <c r="I1006" s="64">
        <v>1012.03</v>
      </c>
      <c r="J1006" s="58" t="s">
        <v>1086</v>
      </c>
      <c r="K1006" s="58" t="s">
        <v>1866</v>
      </c>
      <c r="L1006" s="58"/>
      <c r="M1006" s="85">
        <v>33.299999999999997</v>
      </c>
      <c r="N1006" s="93">
        <v>0</v>
      </c>
      <c r="O1006" s="93">
        <f>12*3</f>
        <v>36</v>
      </c>
      <c r="P1006" s="93">
        <f t="shared" si="118"/>
        <v>8.433583333333333</v>
      </c>
      <c r="Q1006" s="125">
        <f t="shared" si="120"/>
        <v>0</v>
      </c>
      <c r="R1006" s="125">
        <f t="shared" si="121"/>
        <v>303.60899999999998</v>
      </c>
      <c r="S1006" s="125">
        <f t="shared" si="122"/>
        <v>303.60899999999998</v>
      </c>
      <c r="T1006" s="125">
        <f t="shared" si="119"/>
        <v>708.42100000000005</v>
      </c>
    </row>
    <row r="1007" spans="1:20" ht="15">
      <c r="A1007" s="67" t="s">
        <v>954</v>
      </c>
      <c r="B1007" s="67">
        <v>172</v>
      </c>
      <c r="C1007" s="67">
        <v>1</v>
      </c>
      <c r="D1007" s="63" t="s">
        <v>1087</v>
      </c>
      <c r="E1007" s="216" t="s">
        <v>963</v>
      </c>
      <c r="F1007" s="58"/>
      <c r="G1007" s="58"/>
      <c r="H1007" s="85"/>
      <c r="I1007" s="64"/>
      <c r="J1007" s="58"/>
      <c r="K1007" s="58"/>
      <c r="L1007" s="58"/>
      <c r="M1007" s="85"/>
      <c r="N1007" s="93"/>
      <c r="O1007" s="93"/>
      <c r="P1007" s="93">
        <f t="shared" si="118"/>
        <v>0</v>
      </c>
      <c r="Q1007" s="125">
        <f t="shared" si="120"/>
        <v>0</v>
      </c>
      <c r="R1007" s="125">
        <f t="shared" si="121"/>
        <v>0</v>
      </c>
      <c r="S1007" s="125">
        <f t="shared" si="122"/>
        <v>0</v>
      </c>
      <c r="T1007" s="125">
        <f t="shared" si="119"/>
        <v>0</v>
      </c>
    </row>
    <row r="1008" spans="1:20" ht="15">
      <c r="A1008" s="62" t="s">
        <v>954</v>
      </c>
      <c r="B1008" s="62">
        <v>173</v>
      </c>
      <c r="C1008" s="62">
        <v>1</v>
      </c>
      <c r="D1008" s="68" t="s">
        <v>37</v>
      </c>
      <c r="E1008" s="216" t="s">
        <v>963</v>
      </c>
      <c r="F1008" s="58"/>
      <c r="G1008" s="58"/>
      <c r="H1008" s="85"/>
      <c r="I1008" s="64"/>
      <c r="J1008" s="58"/>
      <c r="K1008" s="58"/>
      <c r="L1008" s="58"/>
      <c r="M1008" s="85"/>
      <c r="N1008" s="93"/>
      <c r="O1008" s="93"/>
      <c r="P1008" s="93">
        <f t="shared" si="118"/>
        <v>0</v>
      </c>
      <c r="Q1008" s="125">
        <f t="shared" si="120"/>
        <v>0</v>
      </c>
      <c r="R1008" s="125">
        <f t="shared" si="121"/>
        <v>0</v>
      </c>
      <c r="S1008" s="125">
        <f t="shared" si="122"/>
        <v>0</v>
      </c>
      <c r="T1008" s="125">
        <f t="shared" si="119"/>
        <v>0</v>
      </c>
    </row>
    <row r="1009" spans="1:20" ht="15">
      <c r="A1009" s="62" t="s">
        <v>954</v>
      </c>
      <c r="B1009" s="62">
        <v>174</v>
      </c>
      <c r="C1009" s="62">
        <v>1</v>
      </c>
      <c r="D1009" s="68" t="s">
        <v>1088</v>
      </c>
      <c r="E1009" s="216" t="s">
        <v>963</v>
      </c>
      <c r="F1009" s="58"/>
      <c r="G1009" s="58"/>
      <c r="H1009" s="85"/>
      <c r="I1009" s="64"/>
      <c r="J1009" s="58"/>
      <c r="K1009" s="58"/>
      <c r="L1009" s="58"/>
      <c r="M1009" s="85"/>
      <c r="N1009" s="93"/>
      <c r="O1009" s="93"/>
      <c r="P1009" s="93">
        <f t="shared" si="118"/>
        <v>0</v>
      </c>
      <c r="Q1009" s="125">
        <f t="shared" si="120"/>
        <v>0</v>
      </c>
      <c r="R1009" s="125">
        <f t="shared" si="121"/>
        <v>0</v>
      </c>
      <c r="S1009" s="125">
        <f t="shared" si="122"/>
        <v>0</v>
      </c>
      <c r="T1009" s="125">
        <f t="shared" si="119"/>
        <v>0</v>
      </c>
    </row>
    <row r="1010" spans="1:20" ht="15">
      <c r="A1010" s="62" t="s">
        <v>954</v>
      </c>
      <c r="B1010" s="62">
        <v>175</v>
      </c>
      <c r="C1010" s="62">
        <v>1</v>
      </c>
      <c r="D1010" s="68" t="s">
        <v>1089</v>
      </c>
      <c r="E1010" s="216" t="s">
        <v>963</v>
      </c>
      <c r="F1010" s="58" t="s">
        <v>1090</v>
      </c>
      <c r="G1010" s="58">
        <v>4645</v>
      </c>
      <c r="H1010" s="106">
        <v>40995</v>
      </c>
      <c r="I1010" s="64">
        <v>2450.02</v>
      </c>
      <c r="J1010" s="58" t="s">
        <v>1091</v>
      </c>
      <c r="K1010" s="58" t="s">
        <v>1879</v>
      </c>
      <c r="L1010" s="58"/>
      <c r="M1010" s="85">
        <v>10</v>
      </c>
      <c r="N1010" s="93">
        <v>12</v>
      </c>
      <c r="O1010" s="93">
        <f>9+12+12+12+12</f>
        <v>57</v>
      </c>
      <c r="P1010" s="93">
        <f t="shared" si="118"/>
        <v>20.416833333333333</v>
      </c>
      <c r="Q1010" s="125">
        <f t="shared" si="120"/>
        <v>245.00200000000001</v>
      </c>
      <c r="R1010" s="125">
        <f t="shared" si="121"/>
        <v>1163.7594999999999</v>
      </c>
      <c r="S1010" s="125">
        <f t="shared" si="122"/>
        <v>1408.7614999999998</v>
      </c>
      <c r="T1010" s="125">
        <f t="shared" si="119"/>
        <v>1041.2585000000001</v>
      </c>
    </row>
    <row r="1011" spans="1:20" ht="15">
      <c r="A1011" s="62" t="s">
        <v>954</v>
      </c>
      <c r="B1011" s="62">
        <v>176</v>
      </c>
      <c r="C1011" s="62">
        <v>1</v>
      </c>
      <c r="D1011" s="68" t="s">
        <v>1092</v>
      </c>
      <c r="E1011" s="216" t="s">
        <v>984</v>
      </c>
      <c r="F1011" s="58"/>
      <c r="G1011" s="58"/>
      <c r="H1011" s="85"/>
      <c r="I1011" s="64"/>
      <c r="J1011" s="58"/>
      <c r="K1011" s="58"/>
      <c r="L1011" s="58"/>
      <c r="M1011" s="85"/>
      <c r="N1011" s="93"/>
      <c r="O1011" s="93"/>
      <c r="P1011" s="93">
        <f t="shared" si="118"/>
        <v>0</v>
      </c>
      <c r="Q1011" s="125">
        <f t="shared" si="120"/>
        <v>0</v>
      </c>
      <c r="R1011" s="125">
        <f t="shared" si="121"/>
        <v>0</v>
      </c>
      <c r="S1011" s="125">
        <f t="shared" si="122"/>
        <v>0</v>
      </c>
      <c r="T1011" s="125">
        <f t="shared" si="119"/>
        <v>0</v>
      </c>
    </row>
    <row r="1012" spans="1:20" ht="15">
      <c r="A1012" s="62" t="s">
        <v>954</v>
      </c>
      <c r="B1012" s="62">
        <v>177</v>
      </c>
      <c r="C1012" s="62">
        <v>1</v>
      </c>
      <c r="D1012" s="68" t="s">
        <v>985</v>
      </c>
      <c r="E1012" s="216" t="s">
        <v>963</v>
      </c>
      <c r="F1012" s="58"/>
      <c r="G1012" s="58"/>
      <c r="H1012" s="85"/>
      <c r="I1012" s="64"/>
      <c r="J1012" s="58"/>
      <c r="K1012" s="58"/>
      <c r="L1012" s="58"/>
      <c r="M1012" s="85"/>
      <c r="N1012" s="93"/>
      <c r="O1012" s="93"/>
      <c r="P1012" s="93">
        <f t="shared" si="118"/>
        <v>0</v>
      </c>
      <c r="Q1012" s="125">
        <f t="shared" si="120"/>
        <v>0</v>
      </c>
      <c r="R1012" s="125">
        <f t="shared" si="121"/>
        <v>0</v>
      </c>
      <c r="S1012" s="125">
        <f t="shared" si="122"/>
        <v>0</v>
      </c>
      <c r="T1012" s="125">
        <f t="shared" si="119"/>
        <v>0</v>
      </c>
    </row>
    <row r="1013" spans="1:20" ht="15">
      <c r="A1013" s="62" t="s">
        <v>954</v>
      </c>
      <c r="B1013" s="62">
        <v>178</v>
      </c>
      <c r="C1013" s="62">
        <v>1</v>
      </c>
      <c r="D1013" s="68" t="s">
        <v>985</v>
      </c>
      <c r="E1013" s="216" t="s">
        <v>963</v>
      </c>
      <c r="F1013" s="58"/>
      <c r="G1013" s="58"/>
      <c r="H1013" s="85"/>
      <c r="I1013" s="64"/>
      <c r="J1013" s="58"/>
      <c r="K1013" s="58"/>
      <c r="L1013" s="58"/>
      <c r="M1013" s="85"/>
      <c r="N1013" s="93"/>
      <c r="O1013" s="93"/>
      <c r="P1013" s="93">
        <f t="shared" si="118"/>
        <v>0</v>
      </c>
      <c r="Q1013" s="125">
        <f t="shared" si="120"/>
        <v>0</v>
      </c>
      <c r="R1013" s="125">
        <f t="shared" si="121"/>
        <v>0</v>
      </c>
      <c r="S1013" s="125">
        <f t="shared" si="122"/>
        <v>0</v>
      </c>
      <c r="T1013" s="125">
        <f t="shared" si="119"/>
        <v>0</v>
      </c>
    </row>
    <row r="1014" spans="1:20" ht="15">
      <c r="A1014" s="62" t="s">
        <v>954</v>
      </c>
      <c r="B1014" s="62">
        <v>179</v>
      </c>
      <c r="C1014" s="62">
        <v>1</v>
      </c>
      <c r="D1014" s="68" t="s">
        <v>985</v>
      </c>
      <c r="E1014" s="216" t="s">
        <v>963</v>
      </c>
      <c r="F1014" s="58"/>
      <c r="G1014" s="58"/>
      <c r="H1014" s="85"/>
      <c r="I1014" s="64"/>
      <c r="J1014" s="58"/>
      <c r="K1014" s="58"/>
      <c r="L1014" s="58"/>
      <c r="M1014" s="85"/>
      <c r="N1014" s="93"/>
      <c r="O1014" s="93"/>
      <c r="P1014" s="93">
        <f t="shared" si="118"/>
        <v>0</v>
      </c>
      <c r="Q1014" s="125">
        <f t="shared" si="120"/>
        <v>0</v>
      </c>
      <c r="R1014" s="125">
        <f t="shared" si="121"/>
        <v>0</v>
      </c>
      <c r="S1014" s="125">
        <f t="shared" si="122"/>
        <v>0</v>
      </c>
      <c r="T1014" s="125">
        <f t="shared" si="119"/>
        <v>0</v>
      </c>
    </row>
    <row r="1015" spans="1:20" ht="15">
      <c r="A1015" s="62" t="s">
        <v>954</v>
      </c>
      <c r="B1015" s="62">
        <v>180</v>
      </c>
      <c r="C1015" s="62">
        <v>1</v>
      </c>
      <c r="D1015" s="68" t="s">
        <v>985</v>
      </c>
      <c r="E1015" s="216" t="s">
        <v>963</v>
      </c>
      <c r="F1015" s="58"/>
      <c r="G1015" s="58"/>
      <c r="H1015" s="85"/>
      <c r="I1015" s="64"/>
      <c r="J1015" s="58"/>
      <c r="K1015" s="58"/>
      <c r="L1015" s="58"/>
      <c r="M1015" s="85"/>
      <c r="N1015" s="93"/>
      <c r="O1015" s="93"/>
      <c r="P1015" s="93">
        <f t="shared" si="118"/>
        <v>0</v>
      </c>
      <c r="Q1015" s="125">
        <f t="shared" si="120"/>
        <v>0</v>
      </c>
      <c r="R1015" s="125">
        <f t="shared" si="121"/>
        <v>0</v>
      </c>
      <c r="S1015" s="125">
        <f t="shared" si="122"/>
        <v>0</v>
      </c>
      <c r="T1015" s="125">
        <f t="shared" si="119"/>
        <v>0</v>
      </c>
    </row>
    <row r="1016" spans="1:20" ht="15">
      <c r="A1016" s="62" t="s">
        <v>954</v>
      </c>
      <c r="B1016" s="62">
        <v>181</v>
      </c>
      <c r="C1016" s="62">
        <v>1</v>
      </c>
      <c r="D1016" s="68" t="s">
        <v>985</v>
      </c>
      <c r="E1016" s="216" t="s">
        <v>963</v>
      </c>
      <c r="F1016" s="58"/>
      <c r="G1016" s="58"/>
      <c r="H1016" s="85"/>
      <c r="I1016" s="64"/>
      <c r="J1016" s="58"/>
      <c r="K1016" s="58"/>
      <c r="L1016" s="58"/>
      <c r="M1016" s="85"/>
      <c r="N1016" s="93"/>
      <c r="O1016" s="93"/>
      <c r="P1016" s="93">
        <f t="shared" si="118"/>
        <v>0</v>
      </c>
      <c r="Q1016" s="125">
        <f t="shared" si="120"/>
        <v>0</v>
      </c>
      <c r="R1016" s="125">
        <f t="shared" si="121"/>
        <v>0</v>
      </c>
      <c r="S1016" s="125">
        <f t="shared" si="122"/>
        <v>0</v>
      </c>
      <c r="T1016" s="125">
        <f t="shared" si="119"/>
        <v>0</v>
      </c>
    </row>
    <row r="1017" spans="1:20" ht="15">
      <c r="A1017" s="62" t="s">
        <v>954</v>
      </c>
      <c r="B1017" s="62">
        <v>182</v>
      </c>
      <c r="C1017" s="62">
        <v>1</v>
      </c>
      <c r="D1017" s="68" t="s">
        <v>985</v>
      </c>
      <c r="E1017" s="216" t="s">
        <v>963</v>
      </c>
      <c r="F1017" s="58"/>
      <c r="G1017" s="58"/>
      <c r="H1017" s="85"/>
      <c r="I1017" s="64"/>
      <c r="J1017" s="58"/>
      <c r="K1017" s="58"/>
      <c r="L1017" s="58"/>
      <c r="M1017" s="85"/>
      <c r="N1017" s="93"/>
      <c r="O1017" s="93"/>
      <c r="P1017" s="93">
        <f t="shared" si="118"/>
        <v>0</v>
      </c>
      <c r="Q1017" s="125">
        <f t="shared" si="120"/>
        <v>0</v>
      </c>
      <c r="R1017" s="125">
        <f t="shared" si="121"/>
        <v>0</v>
      </c>
      <c r="S1017" s="125">
        <f t="shared" si="122"/>
        <v>0</v>
      </c>
      <c r="T1017" s="125">
        <f t="shared" si="119"/>
        <v>0</v>
      </c>
    </row>
    <row r="1018" spans="1:20" ht="15">
      <c r="A1018" s="62" t="s">
        <v>954</v>
      </c>
      <c r="B1018" s="62">
        <v>183</v>
      </c>
      <c r="C1018" s="62">
        <v>1</v>
      </c>
      <c r="D1018" s="68" t="s">
        <v>985</v>
      </c>
      <c r="E1018" s="216" t="s">
        <v>963</v>
      </c>
      <c r="F1018" s="58"/>
      <c r="G1018" s="58"/>
      <c r="H1018" s="85"/>
      <c r="I1018" s="64"/>
      <c r="J1018" s="58"/>
      <c r="K1018" s="58"/>
      <c r="L1018" s="58"/>
      <c r="M1018" s="85"/>
      <c r="N1018" s="93"/>
      <c r="O1018" s="93"/>
      <c r="P1018" s="93">
        <f t="shared" si="118"/>
        <v>0</v>
      </c>
      <c r="Q1018" s="125">
        <f t="shared" si="120"/>
        <v>0</v>
      </c>
      <c r="R1018" s="125">
        <f t="shared" si="121"/>
        <v>0</v>
      </c>
      <c r="S1018" s="125">
        <f t="shared" si="122"/>
        <v>0</v>
      </c>
      <c r="T1018" s="125">
        <f t="shared" si="119"/>
        <v>0</v>
      </c>
    </row>
    <row r="1019" spans="1:20" ht="15">
      <c r="A1019" s="62" t="s">
        <v>954</v>
      </c>
      <c r="B1019" s="62">
        <v>184</v>
      </c>
      <c r="C1019" s="62">
        <v>1</v>
      </c>
      <c r="D1019" s="68" t="s">
        <v>722</v>
      </c>
      <c r="E1019" s="216" t="s">
        <v>963</v>
      </c>
      <c r="F1019" s="58" t="s">
        <v>1093</v>
      </c>
      <c r="G1019" s="58">
        <v>8621</v>
      </c>
      <c r="H1019" s="106">
        <v>39281</v>
      </c>
      <c r="I1019" s="64">
        <v>1265</v>
      </c>
      <c r="J1019" s="58" t="s">
        <v>723</v>
      </c>
      <c r="K1019" s="58" t="s">
        <v>1876</v>
      </c>
      <c r="L1019" s="58"/>
      <c r="M1019" s="85">
        <v>10</v>
      </c>
      <c r="N1019" s="93">
        <v>7</v>
      </c>
      <c r="O1019" s="93">
        <f>5+12+12+12+12+12+12+12+12+12</f>
        <v>113</v>
      </c>
      <c r="P1019" s="93">
        <f t="shared" si="118"/>
        <v>10.541666666666666</v>
      </c>
      <c r="Q1019" s="125">
        <f t="shared" si="120"/>
        <v>73.791666666666657</v>
      </c>
      <c r="R1019" s="125">
        <f t="shared" si="121"/>
        <v>1191.2083333333333</v>
      </c>
      <c r="S1019" s="125">
        <f t="shared" si="122"/>
        <v>1265</v>
      </c>
      <c r="T1019" s="125">
        <f t="shared" si="119"/>
        <v>0</v>
      </c>
    </row>
    <row r="1020" spans="1:20" ht="15">
      <c r="A1020" s="62" t="s">
        <v>954</v>
      </c>
      <c r="B1020" s="62">
        <v>186</v>
      </c>
      <c r="C1020" s="62">
        <v>1</v>
      </c>
      <c r="D1020" s="63" t="s">
        <v>1094</v>
      </c>
      <c r="E1020" s="216" t="s">
        <v>1001</v>
      </c>
      <c r="F1020" s="58" t="s">
        <v>1095</v>
      </c>
      <c r="G1020" s="58">
        <v>1741</v>
      </c>
      <c r="H1020" s="106">
        <v>41093</v>
      </c>
      <c r="I1020" s="64">
        <v>3074</v>
      </c>
      <c r="J1020" s="58" t="s">
        <v>351</v>
      </c>
      <c r="K1020" s="58" t="s">
        <v>1879</v>
      </c>
      <c r="L1020" s="58"/>
      <c r="M1020" s="85">
        <v>10</v>
      </c>
      <c r="N1020" s="93">
        <v>12</v>
      </c>
      <c r="O1020" s="93">
        <f>5+12+12+12+12</f>
        <v>53</v>
      </c>
      <c r="P1020" s="93">
        <f t="shared" si="118"/>
        <v>25.616666666666664</v>
      </c>
      <c r="Q1020" s="125">
        <f t="shared" si="120"/>
        <v>307.39999999999998</v>
      </c>
      <c r="R1020" s="125">
        <f t="shared" si="121"/>
        <v>1357.6833333333332</v>
      </c>
      <c r="S1020" s="125">
        <f t="shared" si="122"/>
        <v>1665.083333333333</v>
      </c>
      <c r="T1020" s="125">
        <f t="shared" si="119"/>
        <v>1408.916666666667</v>
      </c>
    </row>
    <row r="1021" spans="1:20" ht="15">
      <c r="A1021" s="62" t="s">
        <v>954</v>
      </c>
      <c r="B1021" s="62">
        <v>187</v>
      </c>
      <c r="C1021" s="62">
        <v>1</v>
      </c>
      <c r="D1021" s="63" t="s">
        <v>1096</v>
      </c>
      <c r="E1021" s="216" t="s">
        <v>963</v>
      </c>
      <c r="F1021" s="58"/>
      <c r="G1021" s="58"/>
      <c r="H1021" s="85"/>
      <c r="I1021" s="64"/>
      <c r="J1021" s="58"/>
      <c r="K1021" s="58"/>
      <c r="L1021" s="58"/>
      <c r="M1021" s="85">
        <v>10</v>
      </c>
      <c r="N1021" s="93">
        <v>12</v>
      </c>
      <c r="O1021" s="93"/>
      <c r="P1021" s="93">
        <f t="shared" si="118"/>
        <v>0</v>
      </c>
      <c r="Q1021" s="125">
        <f t="shared" si="120"/>
        <v>0</v>
      </c>
      <c r="R1021" s="125">
        <f t="shared" si="121"/>
        <v>0</v>
      </c>
      <c r="S1021" s="125">
        <f t="shared" si="122"/>
        <v>0</v>
      </c>
      <c r="T1021" s="125">
        <f t="shared" si="119"/>
        <v>0</v>
      </c>
    </row>
    <row r="1022" spans="1:20" ht="15">
      <c r="A1022" s="62" t="s">
        <v>954</v>
      </c>
      <c r="B1022" s="62">
        <v>188</v>
      </c>
      <c r="C1022" s="62">
        <v>1</v>
      </c>
      <c r="D1022" s="68" t="s">
        <v>1097</v>
      </c>
      <c r="E1022" s="216" t="s">
        <v>963</v>
      </c>
      <c r="F1022" s="58"/>
      <c r="G1022" s="58"/>
      <c r="H1022" s="85"/>
      <c r="I1022" s="64"/>
      <c r="J1022" s="58"/>
      <c r="K1022" s="58"/>
      <c r="L1022" s="58"/>
      <c r="M1022" s="85">
        <v>10</v>
      </c>
      <c r="N1022" s="93">
        <v>12</v>
      </c>
      <c r="O1022" s="93"/>
      <c r="P1022" s="93">
        <f t="shared" si="118"/>
        <v>0</v>
      </c>
      <c r="Q1022" s="125">
        <f t="shared" si="120"/>
        <v>0</v>
      </c>
      <c r="R1022" s="125">
        <f t="shared" si="121"/>
        <v>0</v>
      </c>
      <c r="S1022" s="125">
        <f t="shared" si="122"/>
        <v>0</v>
      </c>
      <c r="T1022" s="125">
        <f t="shared" si="119"/>
        <v>0</v>
      </c>
    </row>
    <row r="1023" spans="1:20" ht="15">
      <c r="A1023" s="62" t="s">
        <v>954</v>
      </c>
      <c r="B1023" s="62">
        <v>189</v>
      </c>
      <c r="C1023" s="62">
        <v>1</v>
      </c>
      <c r="D1023" s="68" t="s">
        <v>1098</v>
      </c>
      <c r="E1023" s="216" t="s">
        <v>963</v>
      </c>
      <c r="F1023" s="58"/>
      <c r="G1023" s="58"/>
      <c r="H1023" s="85"/>
      <c r="I1023" s="64"/>
      <c r="J1023" s="58"/>
      <c r="K1023" s="58"/>
      <c r="L1023" s="58"/>
      <c r="M1023" s="85">
        <v>10</v>
      </c>
      <c r="N1023" s="93">
        <v>12</v>
      </c>
      <c r="O1023" s="93"/>
      <c r="P1023" s="93">
        <f t="shared" si="118"/>
        <v>0</v>
      </c>
      <c r="Q1023" s="125">
        <f t="shared" si="120"/>
        <v>0</v>
      </c>
      <c r="R1023" s="125">
        <f t="shared" si="121"/>
        <v>0</v>
      </c>
      <c r="S1023" s="125">
        <f t="shared" si="122"/>
        <v>0</v>
      </c>
      <c r="T1023" s="125">
        <f t="shared" si="119"/>
        <v>0</v>
      </c>
    </row>
    <row r="1024" spans="1:20" ht="15">
      <c r="A1024" s="62" t="s">
        <v>954</v>
      </c>
      <c r="B1024" s="62">
        <v>194</v>
      </c>
      <c r="C1024" s="62">
        <v>1</v>
      </c>
      <c r="D1024" s="68" t="s">
        <v>1099</v>
      </c>
      <c r="E1024" s="216" t="s">
        <v>1001</v>
      </c>
      <c r="F1024" s="58"/>
      <c r="G1024" s="58" t="s">
        <v>1100</v>
      </c>
      <c r="H1024" s="106">
        <v>41114</v>
      </c>
      <c r="I1024" s="64"/>
      <c r="J1024" s="58" t="s">
        <v>1101</v>
      </c>
      <c r="K1024" s="58"/>
      <c r="L1024" s="58"/>
      <c r="M1024" s="85">
        <v>10</v>
      </c>
      <c r="N1024" s="93">
        <v>12</v>
      </c>
      <c r="O1024" s="93"/>
      <c r="P1024" s="93">
        <f t="shared" si="118"/>
        <v>0</v>
      </c>
      <c r="Q1024" s="125">
        <f t="shared" si="120"/>
        <v>0</v>
      </c>
      <c r="R1024" s="125">
        <f t="shared" si="121"/>
        <v>0</v>
      </c>
      <c r="S1024" s="125">
        <f t="shared" si="122"/>
        <v>0</v>
      </c>
      <c r="T1024" s="125">
        <f t="shared" si="119"/>
        <v>0</v>
      </c>
    </row>
    <row r="1025" spans="1:20" ht="15">
      <c r="A1025" s="62" t="s">
        <v>954</v>
      </c>
      <c r="B1025" s="62">
        <v>195</v>
      </c>
      <c r="C1025" s="62">
        <v>1</v>
      </c>
      <c r="D1025" s="68" t="s">
        <v>1099</v>
      </c>
      <c r="E1025" s="216" t="s">
        <v>1001</v>
      </c>
      <c r="F1025" s="58"/>
      <c r="G1025" s="58" t="s">
        <v>1100</v>
      </c>
      <c r="H1025" s="106">
        <v>41114</v>
      </c>
      <c r="I1025" s="64"/>
      <c r="J1025" s="58" t="s">
        <v>1101</v>
      </c>
      <c r="K1025" s="58"/>
      <c r="L1025" s="58"/>
      <c r="M1025" s="85">
        <v>10</v>
      </c>
      <c r="N1025" s="93">
        <v>12</v>
      </c>
      <c r="O1025" s="93"/>
      <c r="P1025" s="93">
        <f t="shared" si="118"/>
        <v>0</v>
      </c>
      <c r="Q1025" s="125">
        <f t="shared" si="120"/>
        <v>0</v>
      </c>
      <c r="R1025" s="125">
        <f t="shared" si="121"/>
        <v>0</v>
      </c>
      <c r="S1025" s="125">
        <f t="shared" si="122"/>
        <v>0</v>
      </c>
      <c r="T1025" s="125">
        <f t="shared" si="119"/>
        <v>0</v>
      </c>
    </row>
    <row r="1026" spans="1:20" ht="15">
      <c r="A1026" s="62" t="s">
        <v>954</v>
      </c>
      <c r="B1026" s="62">
        <v>198</v>
      </c>
      <c r="C1026" s="62">
        <v>1</v>
      </c>
      <c r="D1026" s="68" t="s">
        <v>1102</v>
      </c>
      <c r="E1026" s="216" t="s">
        <v>1001</v>
      </c>
      <c r="F1026" s="58"/>
      <c r="G1026" s="58" t="s">
        <v>1100</v>
      </c>
      <c r="H1026" s="106">
        <v>41114</v>
      </c>
      <c r="I1026" s="64"/>
      <c r="J1026" s="58" t="s">
        <v>1101</v>
      </c>
      <c r="K1026" s="58"/>
      <c r="L1026" s="58"/>
      <c r="M1026" s="85">
        <v>10</v>
      </c>
      <c r="N1026" s="93">
        <v>12</v>
      </c>
      <c r="O1026" s="93"/>
      <c r="P1026" s="93">
        <f t="shared" si="118"/>
        <v>0</v>
      </c>
      <c r="Q1026" s="125">
        <f t="shared" si="120"/>
        <v>0</v>
      </c>
      <c r="R1026" s="125">
        <f t="shared" si="121"/>
        <v>0</v>
      </c>
      <c r="S1026" s="125">
        <f t="shared" si="122"/>
        <v>0</v>
      </c>
      <c r="T1026" s="125">
        <f t="shared" si="119"/>
        <v>0</v>
      </c>
    </row>
    <row r="1027" spans="1:20" ht="15">
      <c r="A1027" s="62" t="s">
        <v>954</v>
      </c>
      <c r="B1027" s="62">
        <v>199</v>
      </c>
      <c r="C1027" s="62">
        <v>1</v>
      </c>
      <c r="D1027" s="68" t="s">
        <v>1103</v>
      </c>
      <c r="E1027" s="216" t="s">
        <v>1001</v>
      </c>
      <c r="F1027" s="58"/>
      <c r="G1027" s="58" t="s">
        <v>1100</v>
      </c>
      <c r="H1027" s="106">
        <v>41114</v>
      </c>
      <c r="I1027" s="64"/>
      <c r="J1027" s="58" t="s">
        <v>1101</v>
      </c>
      <c r="K1027" s="58"/>
      <c r="L1027" s="58"/>
      <c r="M1027" s="85">
        <v>10</v>
      </c>
      <c r="N1027" s="93">
        <v>12</v>
      </c>
      <c r="O1027" s="93"/>
      <c r="P1027" s="93">
        <f t="shared" si="118"/>
        <v>0</v>
      </c>
      <c r="Q1027" s="125">
        <f t="shared" si="120"/>
        <v>0</v>
      </c>
      <c r="R1027" s="125">
        <f t="shared" si="121"/>
        <v>0</v>
      </c>
      <c r="S1027" s="125">
        <f t="shared" si="122"/>
        <v>0</v>
      </c>
      <c r="T1027" s="125">
        <f t="shared" si="119"/>
        <v>0</v>
      </c>
    </row>
    <row r="1028" spans="1:20" ht="15">
      <c r="A1028" s="62" t="s">
        <v>954</v>
      </c>
      <c r="B1028" s="62">
        <v>200</v>
      </c>
      <c r="C1028" s="62">
        <v>1</v>
      </c>
      <c r="D1028" s="68" t="s">
        <v>1104</v>
      </c>
      <c r="E1028" s="216" t="s">
        <v>1001</v>
      </c>
      <c r="F1028" s="58"/>
      <c r="G1028" s="58" t="s">
        <v>1100</v>
      </c>
      <c r="H1028" s="106">
        <v>41114</v>
      </c>
      <c r="I1028" s="64"/>
      <c r="J1028" s="58" t="s">
        <v>1101</v>
      </c>
      <c r="K1028" s="58"/>
      <c r="L1028" s="58"/>
      <c r="M1028" s="85">
        <v>10</v>
      </c>
      <c r="N1028" s="93">
        <v>12</v>
      </c>
      <c r="O1028" s="93"/>
      <c r="P1028" s="93">
        <f t="shared" si="118"/>
        <v>0</v>
      </c>
      <c r="Q1028" s="125">
        <f t="shared" si="120"/>
        <v>0</v>
      </c>
      <c r="R1028" s="125">
        <f t="shared" si="121"/>
        <v>0</v>
      </c>
      <c r="S1028" s="125">
        <f t="shared" si="122"/>
        <v>0</v>
      </c>
      <c r="T1028" s="125">
        <f t="shared" si="119"/>
        <v>0</v>
      </c>
    </row>
    <row r="1029" spans="1:20" ht="15">
      <c r="A1029" s="62" t="s">
        <v>954</v>
      </c>
      <c r="B1029" s="62">
        <v>201</v>
      </c>
      <c r="C1029" s="62">
        <v>1</v>
      </c>
      <c r="D1029" s="68" t="s">
        <v>1105</v>
      </c>
      <c r="E1029" s="216" t="s">
        <v>1001</v>
      </c>
      <c r="F1029" s="58"/>
      <c r="G1029" s="58" t="s">
        <v>1100</v>
      </c>
      <c r="H1029" s="106">
        <v>41114</v>
      </c>
      <c r="I1029" s="64"/>
      <c r="J1029" s="58" t="s">
        <v>1101</v>
      </c>
      <c r="K1029" s="58"/>
      <c r="L1029" s="58"/>
      <c r="M1029" s="85">
        <v>10</v>
      </c>
      <c r="N1029" s="93">
        <v>12</v>
      </c>
      <c r="O1029" s="93"/>
      <c r="P1029" s="93">
        <f t="shared" si="118"/>
        <v>0</v>
      </c>
      <c r="Q1029" s="125">
        <f t="shared" si="120"/>
        <v>0</v>
      </c>
      <c r="R1029" s="125">
        <f t="shared" si="121"/>
        <v>0</v>
      </c>
      <c r="S1029" s="125">
        <f t="shared" si="122"/>
        <v>0</v>
      </c>
      <c r="T1029" s="125">
        <f t="shared" si="119"/>
        <v>0</v>
      </c>
    </row>
    <row r="1030" spans="1:20" ht="15">
      <c r="A1030" s="62" t="s">
        <v>954</v>
      </c>
      <c r="B1030" s="62">
        <v>202</v>
      </c>
      <c r="C1030" s="62">
        <v>1</v>
      </c>
      <c r="D1030" s="68" t="s">
        <v>1105</v>
      </c>
      <c r="E1030" s="216" t="s">
        <v>1001</v>
      </c>
      <c r="F1030" s="58"/>
      <c r="G1030" s="58" t="s">
        <v>1100</v>
      </c>
      <c r="H1030" s="106">
        <v>41114</v>
      </c>
      <c r="I1030" s="64"/>
      <c r="J1030" s="58" t="s">
        <v>1101</v>
      </c>
      <c r="K1030" s="58"/>
      <c r="L1030" s="58"/>
      <c r="M1030" s="85">
        <v>10</v>
      </c>
      <c r="N1030" s="93">
        <v>12</v>
      </c>
      <c r="O1030" s="93"/>
      <c r="P1030" s="93">
        <f t="shared" si="118"/>
        <v>0</v>
      </c>
      <c r="Q1030" s="125">
        <f t="shared" si="120"/>
        <v>0</v>
      </c>
      <c r="R1030" s="125">
        <f t="shared" si="121"/>
        <v>0</v>
      </c>
      <c r="S1030" s="125">
        <f t="shared" si="122"/>
        <v>0</v>
      </c>
      <c r="T1030" s="125">
        <f t="shared" si="119"/>
        <v>0</v>
      </c>
    </row>
    <row r="1031" spans="1:20" ht="15">
      <c r="A1031" s="62" t="s">
        <v>954</v>
      </c>
      <c r="B1031" s="62">
        <v>203</v>
      </c>
      <c r="C1031" s="62">
        <v>1</v>
      </c>
      <c r="D1031" s="68" t="s">
        <v>1106</v>
      </c>
      <c r="E1031" s="216" t="s">
        <v>1001</v>
      </c>
      <c r="F1031" s="58"/>
      <c r="G1031" s="58" t="s">
        <v>1100</v>
      </c>
      <c r="H1031" s="106">
        <v>41114</v>
      </c>
      <c r="I1031" s="64"/>
      <c r="J1031" s="58" t="s">
        <v>1101</v>
      </c>
      <c r="K1031" s="58"/>
      <c r="L1031" s="58"/>
      <c r="M1031" s="85">
        <v>10</v>
      </c>
      <c r="N1031" s="93">
        <v>12</v>
      </c>
      <c r="O1031" s="93"/>
      <c r="P1031" s="93">
        <f t="shared" si="118"/>
        <v>0</v>
      </c>
      <c r="Q1031" s="125">
        <f t="shared" si="120"/>
        <v>0</v>
      </c>
      <c r="R1031" s="125">
        <f t="shared" si="121"/>
        <v>0</v>
      </c>
      <c r="S1031" s="125">
        <f t="shared" si="122"/>
        <v>0</v>
      </c>
      <c r="T1031" s="125">
        <f t="shared" si="119"/>
        <v>0</v>
      </c>
    </row>
    <row r="1032" spans="1:20" ht="15">
      <c r="A1032" s="62" t="s">
        <v>954</v>
      </c>
      <c r="B1032" s="62">
        <v>205</v>
      </c>
      <c r="C1032" s="62">
        <v>1</v>
      </c>
      <c r="D1032" s="68" t="s">
        <v>1107</v>
      </c>
      <c r="E1032" s="216" t="s">
        <v>1001</v>
      </c>
      <c r="F1032" s="58"/>
      <c r="G1032" s="58" t="s">
        <v>1100</v>
      </c>
      <c r="H1032" s="106">
        <v>41114</v>
      </c>
      <c r="I1032" s="64"/>
      <c r="J1032" s="58" t="s">
        <v>1101</v>
      </c>
      <c r="K1032" s="58"/>
      <c r="L1032" s="58"/>
      <c r="M1032" s="85">
        <v>10</v>
      </c>
      <c r="N1032" s="93">
        <v>12</v>
      </c>
      <c r="O1032" s="93"/>
      <c r="P1032" s="93">
        <f t="shared" ref="P1032:P1095" si="124">+I1032/10/12</f>
        <v>0</v>
      </c>
      <c r="Q1032" s="125">
        <f t="shared" si="120"/>
        <v>0</v>
      </c>
      <c r="R1032" s="125">
        <f t="shared" si="121"/>
        <v>0</v>
      </c>
      <c r="S1032" s="125">
        <f t="shared" si="122"/>
        <v>0</v>
      </c>
      <c r="T1032" s="125">
        <f t="shared" ref="T1032:T1095" si="125">+I1032-S1032</f>
        <v>0</v>
      </c>
    </row>
    <row r="1033" spans="1:20" ht="15">
      <c r="A1033" s="62" t="s">
        <v>954</v>
      </c>
      <c r="B1033" s="62">
        <v>206</v>
      </c>
      <c r="C1033" s="62">
        <v>1</v>
      </c>
      <c r="D1033" s="68" t="s">
        <v>1108</v>
      </c>
      <c r="E1033" s="216" t="s">
        <v>1001</v>
      </c>
      <c r="F1033" s="58"/>
      <c r="G1033" s="58" t="s">
        <v>1100</v>
      </c>
      <c r="H1033" s="106">
        <v>41114</v>
      </c>
      <c r="I1033" s="64"/>
      <c r="J1033" s="58" t="s">
        <v>1101</v>
      </c>
      <c r="K1033" s="58"/>
      <c r="L1033" s="58"/>
      <c r="M1033" s="85">
        <v>10</v>
      </c>
      <c r="N1033" s="93">
        <v>12</v>
      </c>
      <c r="O1033" s="93"/>
      <c r="P1033" s="93">
        <f t="shared" si="124"/>
        <v>0</v>
      </c>
      <c r="Q1033" s="125">
        <f t="shared" ref="Q1033:Q1096" si="126">+P1033*N1033</f>
        <v>0</v>
      </c>
      <c r="R1033" s="125">
        <f t="shared" ref="R1033:R1096" si="127">+P1033*O1033</f>
        <v>0</v>
      </c>
      <c r="S1033" s="125">
        <f t="shared" ref="S1033:S1096" si="128">+R1033+Q1033</f>
        <v>0</v>
      </c>
      <c r="T1033" s="125">
        <f t="shared" si="125"/>
        <v>0</v>
      </c>
    </row>
    <row r="1034" spans="1:20" ht="15">
      <c r="A1034" s="62" t="s">
        <v>954</v>
      </c>
      <c r="B1034" s="62">
        <v>207</v>
      </c>
      <c r="C1034" s="62">
        <v>1</v>
      </c>
      <c r="D1034" s="68" t="s">
        <v>1109</v>
      </c>
      <c r="E1034" s="216" t="s">
        <v>1001</v>
      </c>
      <c r="F1034" s="58"/>
      <c r="G1034" s="58" t="s">
        <v>1100</v>
      </c>
      <c r="H1034" s="106">
        <v>41114</v>
      </c>
      <c r="I1034" s="64"/>
      <c r="J1034" s="58" t="s">
        <v>1101</v>
      </c>
      <c r="K1034" s="58"/>
      <c r="L1034" s="58"/>
      <c r="M1034" s="85">
        <v>10</v>
      </c>
      <c r="N1034" s="93">
        <v>12</v>
      </c>
      <c r="O1034" s="93"/>
      <c r="P1034" s="93">
        <f t="shared" si="124"/>
        <v>0</v>
      </c>
      <c r="Q1034" s="125">
        <f t="shared" si="126"/>
        <v>0</v>
      </c>
      <c r="R1034" s="125">
        <f t="shared" si="127"/>
        <v>0</v>
      </c>
      <c r="S1034" s="125">
        <f t="shared" si="128"/>
        <v>0</v>
      </c>
      <c r="T1034" s="125">
        <f t="shared" si="125"/>
        <v>0</v>
      </c>
    </row>
    <row r="1035" spans="1:20" ht="15">
      <c r="A1035" s="62" t="s">
        <v>954</v>
      </c>
      <c r="B1035" s="62">
        <v>208</v>
      </c>
      <c r="C1035" s="62">
        <v>1</v>
      </c>
      <c r="D1035" s="68" t="s">
        <v>1110</v>
      </c>
      <c r="E1035" s="216" t="s">
        <v>1001</v>
      </c>
      <c r="F1035" s="58"/>
      <c r="G1035" s="58" t="s">
        <v>1100</v>
      </c>
      <c r="H1035" s="106">
        <v>41114</v>
      </c>
      <c r="I1035" s="64"/>
      <c r="J1035" s="58" t="s">
        <v>1101</v>
      </c>
      <c r="K1035" s="58"/>
      <c r="L1035" s="58"/>
      <c r="M1035" s="85">
        <v>10</v>
      </c>
      <c r="N1035" s="93">
        <v>12</v>
      </c>
      <c r="O1035" s="93"/>
      <c r="P1035" s="93">
        <f t="shared" si="124"/>
        <v>0</v>
      </c>
      <c r="Q1035" s="125">
        <f t="shared" si="126"/>
        <v>0</v>
      </c>
      <c r="R1035" s="125">
        <f t="shared" si="127"/>
        <v>0</v>
      </c>
      <c r="S1035" s="125">
        <f t="shared" si="128"/>
        <v>0</v>
      </c>
      <c r="T1035" s="125">
        <f t="shared" si="125"/>
        <v>0</v>
      </c>
    </row>
    <row r="1036" spans="1:20" ht="15">
      <c r="A1036" s="62" t="s">
        <v>954</v>
      </c>
      <c r="B1036" s="62">
        <v>231</v>
      </c>
      <c r="C1036" s="62">
        <v>1</v>
      </c>
      <c r="D1036" s="68" t="s">
        <v>1111</v>
      </c>
      <c r="E1036" s="216" t="s">
        <v>1001</v>
      </c>
      <c r="F1036" s="58" t="s">
        <v>1112</v>
      </c>
      <c r="G1036" s="58" t="s">
        <v>1113</v>
      </c>
      <c r="H1036" s="106">
        <v>41162</v>
      </c>
      <c r="I1036" s="64">
        <v>317.55</v>
      </c>
      <c r="J1036" s="58" t="s">
        <v>1003</v>
      </c>
      <c r="K1036" s="58" t="s">
        <v>1879</v>
      </c>
      <c r="L1036" s="58"/>
      <c r="M1036" s="85">
        <v>10</v>
      </c>
      <c r="N1036" s="93">
        <v>12</v>
      </c>
      <c r="O1036" s="93">
        <f>3+12+12+12+12</f>
        <v>51</v>
      </c>
      <c r="P1036" s="93">
        <f t="shared" si="124"/>
        <v>2.6462500000000002</v>
      </c>
      <c r="Q1036" s="125">
        <f t="shared" si="126"/>
        <v>31.755000000000003</v>
      </c>
      <c r="R1036" s="125">
        <f t="shared" si="127"/>
        <v>134.95875000000001</v>
      </c>
      <c r="S1036" s="125">
        <f t="shared" si="128"/>
        <v>166.71375</v>
      </c>
      <c r="T1036" s="125">
        <f t="shared" si="125"/>
        <v>150.83625000000001</v>
      </c>
    </row>
    <row r="1037" spans="1:20" ht="15">
      <c r="A1037" s="62" t="s">
        <v>954</v>
      </c>
      <c r="B1037" s="62">
        <v>232</v>
      </c>
      <c r="C1037" s="62">
        <v>1</v>
      </c>
      <c r="D1037" s="68" t="s">
        <v>1111</v>
      </c>
      <c r="E1037" s="216" t="s">
        <v>1001</v>
      </c>
      <c r="F1037" s="58" t="s">
        <v>1112</v>
      </c>
      <c r="G1037" s="58" t="s">
        <v>1113</v>
      </c>
      <c r="H1037" s="106">
        <v>41162</v>
      </c>
      <c r="I1037" s="64">
        <v>317.55</v>
      </c>
      <c r="J1037" s="58" t="s">
        <v>1003</v>
      </c>
      <c r="K1037" s="58" t="s">
        <v>1879</v>
      </c>
      <c r="L1037" s="58"/>
      <c r="M1037" s="85">
        <v>10</v>
      </c>
      <c r="N1037" s="93">
        <v>12</v>
      </c>
      <c r="O1037" s="93">
        <f t="shared" ref="O1037:O1053" si="129">3+12+12+12+12</f>
        <v>51</v>
      </c>
      <c r="P1037" s="93">
        <f t="shared" si="124"/>
        <v>2.6462500000000002</v>
      </c>
      <c r="Q1037" s="125">
        <f t="shared" si="126"/>
        <v>31.755000000000003</v>
      </c>
      <c r="R1037" s="125">
        <f t="shared" si="127"/>
        <v>134.95875000000001</v>
      </c>
      <c r="S1037" s="125">
        <f t="shared" si="128"/>
        <v>166.71375</v>
      </c>
      <c r="T1037" s="125">
        <f t="shared" si="125"/>
        <v>150.83625000000001</v>
      </c>
    </row>
    <row r="1038" spans="1:20" ht="15">
      <c r="A1038" s="62" t="s">
        <v>954</v>
      </c>
      <c r="B1038" s="62">
        <v>233</v>
      </c>
      <c r="C1038" s="62">
        <v>1</v>
      </c>
      <c r="D1038" s="68" t="s">
        <v>1114</v>
      </c>
      <c r="E1038" s="216" t="s">
        <v>1001</v>
      </c>
      <c r="F1038" s="58" t="s">
        <v>1115</v>
      </c>
      <c r="G1038" s="58" t="s">
        <v>1113</v>
      </c>
      <c r="H1038" s="106">
        <v>41162</v>
      </c>
      <c r="I1038" s="64">
        <v>1022.25</v>
      </c>
      <c r="J1038" s="58" t="s">
        <v>1003</v>
      </c>
      <c r="K1038" s="58" t="s">
        <v>1879</v>
      </c>
      <c r="L1038" s="58"/>
      <c r="M1038" s="85">
        <v>10</v>
      </c>
      <c r="N1038" s="93">
        <v>12</v>
      </c>
      <c r="O1038" s="93">
        <f t="shared" si="129"/>
        <v>51</v>
      </c>
      <c r="P1038" s="93">
        <f t="shared" si="124"/>
        <v>8.5187499999999989</v>
      </c>
      <c r="Q1038" s="125">
        <f t="shared" si="126"/>
        <v>102.22499999999999</v>
      </c>
      <c r="R1038" s="125">
        <f t="shared" si="127"/>
        <v>434.45624999999995</v>
      </c>
      <c r="S1038" s="125">
        <f t="shared" si="128"/>
        <v>536.68124999999998</v>
      </c>
      <c r="T1038" s="125">
        <f t="shared" si="125"/>
        <v>485.56875000000002</v>
      </c>
    </row>
    <row r="1039" spans="1:20" ht="15">
      <c r="A1039" s="62" t="s">
        <v>954</v>
      </c>
      <c r="B1039" s="62">
        <v>236</v>
      </c>
      <c r="C1039" s="62">
        <v>1</v>
      </c>
      <c r="D1039" s="68" t="s">
        <v>1116</v>
      </c>
      <c r="E1039" s="216" t="s">
        <v>1001</v>
      </c>
      <c r="F1039" s="58" t="s">
        <v>1117</v>
      </c>
      <c r="G1039" s="58" t="s">
        <v>1113</v>
      </c>
      <c r="H1039" s="106">
        <v>41162</v>
      </c>
      <c r="I1039" s="64">
        <v>1394.61</v>
      </c>
      <c r="J1039" s="58" t="s">
        <v>1003</v>
      </c>
      <c r="K1039" s="58" t="s">
        <v>1879</v>
      </c>
      <c r="L1039" s="58"/>
      <c r="M1039" s="85">
        <v>10</v>
      </c>
      <c r="N1039" s="93">
        <v>12</v>
      </c>
      <c r="O1039" s="93">
        <f t="shared" si="129"/>
        <v>51</v>
      </c>
      <c r="P1039" s="93">
        <f t="shared" si="124"/>
        <v>11.621749999999999</v>
      </c>
      <c r="Q1039" s="125">
        <f t="shared" si="126"/>
        <v>139.46099999999998</v>
      </c>
      <c r="R1039" s="125">
        <f t="shared" si="127"/>
        <v>592.70924999999988</v>
      </c>
      <c r="S1039" s="125">
        <f t="shared" si="128"/>
        <v>732.1702499999999</v>
      </c>
      <c r="T1039" s="125">
        <f t="shared" si="125"/>
        <v>662.43975</v>
      </c>
    </row>
    <row r="1040" spans="1:20" ht="15">
      <c r="A1040" s="62" t="s">
        <v>954</v>
      </c>
      <c r="B1040" s="62">
        <v>237</v>
      </c>
      <c r="C1040" s="62">
        <v>1</v>
      </c>
      <c r="D1040" s="68" t="s">
        <v>1118</v>
      </c>
      <c r="E1040" s="216" t="s">
        <v>1001</v>
      </c>
      <c r="F1040" s="58" t="s">
        <v>1119</v>
      </c>
      <c r="G1040" s="58" t="s">
        <v>1113</v>
      </c>
      <c r="H1040" s="106">
        <v>41162</v>
      </c>
      <c r="I1040" s="64">
        <v>700.35</v>
      </c>
      <c r="J1040" s="58" t="s">
        <v>1003</v>
      </c>
      <c r="K1040" s="58" t="s">
        <v>1879</v>
      </c>
      <c r="L1040" s="58"/>
      <c r="M1040" s="85">
        <v>10</v>
      </c>
      <c r="N1040" s="93">
        <v>12</v>
      </c>
      <c r="O1040" s="93">
        <f t="shared" si="129"/>
        <v>51</v>
      </c>
      <c r="P1040" s="93">
        <f t="shared" si="124"/>
        <v>5.8362499999999997</v>
      </c>
      <c r="Q1040" s="125">
        <f t="shared" si="126"/>
        <v>70.034999999999997</v>
      </c>
      <c r="R1040" s="125">
        <f t="shared" si="127"/>
        <v>297.64875000000001</v>
      </c>
      <c r="S1040" s="125">
        <f t="shared" si="128"/>
        <v>367.68375000000003</v>
      </c>
      <c r="T1040" s="125">
        <f t="shared" si="125"/>
        <v>332.66624999999999</v>
      </c>
    </row>
    <row r="1041" spans="1:20" ht="15">
      <c r="A1041" s="62" t="s">
        <v>954</v>
      </c>
      <c r="B1041" s="62">
        <v>238</v>
      </c>
      <c r="C1041" s="62">
        <v>1</v>
      </c>
      <c r="D1041" s="68" t="s">
        <v>1118</v>
      </c>
      <c r="E1041" s="216" t="s">
        <v>1001</v>
      </c>
      <c r="F1041" s="58" t="s">
        <v>1119</v>
      </c>
      <c r="G1041" s="58" t="s">
        <v>1113</v>
      </c>
      <c r="H1041" s="106">
        <v>41162</v>
      </c>
      <c r="I1041" s="64">
        <v>700.35</v>
      </c>
      <c r="J1041" s="58" t="s">
        <v>1003</v>
      </c>
      <c r="K1041" s="58" t="s">
        <v>1879</v>
      </c>
      <c r="L1041" s="58"/>
      <c r="M1041" s="85">
        <v>10</v>
      </c>
      <c r="N1041" s="93">
        <v>12</v>
      </c>
      <c r="O1041" s="93">
        <f t="shared" si="129"/>
        <v>51</v>
      </c>
      <c r="P1041" s="93">
        <f t="shared" si="124"/>
        <v>5.8362499999999997</v>
      </c>
      <c r="Q1041" s="125">
        <f t="shared" si="126"/>
        <v>70.034999999999997</v>
      </c>
      <c r="R1041" s="125">
        <f t="shared" si="127"/>
        <v>297.64875000000001</v>
      </c>
      <c r="S1041" s="125">
        <f t="shared" si="128"/>
        <v>367.68375000000003</v>
      </c>
      <c r="T1041" s="125">
        <f t="shared" si="125"/>
        <v>332.66624999999999</v>
      </c>
    </row>
    <row r="1042" spans="1:20" ht="15">
      <c r="A1042" s="62" t="s">
        <v>954</v>
      </c>
      <c r="B1042" s="62">
        <v>239</v>
      </c>
      <c r="C1042" s="62">
        <v>1</v>
      </c>
      <c r="D1042" s="68" t="s">
        <v>1120</v>
      </c>
      <c r="E1042" s="216" t="s">
        <v>1001</v>
      </c>
      <c r="F1042" s="58" t="s">
        <v>1121</v>
      </c>
      <c r="G1042" s="58" t="s">
        <v>1113</v>
      </c>
      <c r="H1042" s="106">
        <v>41162</v>
      </c>
      <c r="I1042" s="64">
        <v>303.63</v>
      </c>
      <c r="J1042" s="58" t="s">
        <v>1003</v>
      </c>
      <c r="K1042" s="58" t="s">
        <v>1879</v>
      </c>
      <c r="L1042" s="58"/>
      <c r="M1042" s="85">
        <v>10</v>
      </c>
      <c r="N1042" s="93">
        <v>12</v>
      </c>
      <c r="O1042" s="93">
        <f t="shared" si="129"/>
        <v>51</v>
      </c>
      <c r="P1042" s="93">
        <f t="shared" si="124"/>
        <v>2.5302500000000001</v>
      </c>
      <c r="Q1042" s="125">
        <f t="shared" si="126"/>
        <v>30.363</v>
      </c>
      <c r="R1042" s="125">
        <f t="shared" si="127"/>
        <v>129.04275000000001</v>
      </c>
      <c r="S1042" s="125">
        <f t="shared" si="128"/>
        <v>159.40575000000001</v>
      </c>
      <c r="T1042" s="125">
        <f t="shared" si="125"/>
        <v>144.22424999999998</v>
      </c>
    </row>
    <row r="1043" spans="1:20" ht="15">
      <c r="A1043" s="62" t="s">
        <v>954</v>
      </c>
      <c r="B1043" s="62">
        <v>240</v>
      </c>
      <c r="C1043" s="62">
        <v>1</v>
      </c>
      <c r="D1043" s="68" t="s">
        <v>1122</v>
      </c>
      <c r="E1043" s="216" t="s">
        <v>1001</v>
      </c>
      <c r="F1043" s="58" t="s">
        <v>1121</v>
      </c>
      <c r="G1043" s="58" t="s">
        <v>1113</v>
      </c>
      <c r="H1043" s="106">
        <v>41162</v>
      </c>
      <c r="I1043" s="64">
        <v>303.63</v>
      </c>
      <c r="J1043" s="58" t="s">
        <v>1003</v>
      </c>
      <c r="K1043" s="58" t="s">
        <v>1879</v>
      </c>
      <c r="L1043" s="58"/>
      <c r="M1043" s="85">
        <v>10</v>
      </c>
      <c r="N1043" s="93">
        <v>12</v>
      </c>
      <c r="O1043" s="93">
        <f t="shared" si="129"/>
        <v>51</v>
      </c>
      <c r="P1043" s="93">
        <f t="shared" si="124"/>
        <v>2.5302500000000001</v>
      </c>
      <c r="Q1043" s="125">
        <f t="shared" si="126"/>
        <v>30.363</v>
      </c>
      <c r="R1043" s="125">
        <f t="shared" si="127"/>
        <v>129.04275000000001</v>
      </c>
      <c r="S1043" s="125">
        <f t="shared" si="128"/>
        <v>159.40575000000001</v>
      </c>
      <c r="T1043" s="125">
        <f t="shared" si="125"/>
        <v>144.22424999999998</v>
      </c>
    </row>
    <row r="1044" spans="1:20" ht="15">
      <c r="A1044" s="62" t="s">
        <v>954</v>
      </c>
      <c r="B1044" s="62">
        <v>241</v>
      </c>
      <c r="C1044" s="62">
        <v>1</v>
      </c>
      <c r="D1044" s="68" t="s">
        <v>1123</v>
      </c>
      <c r="E1044" s="216" t="s">
        <v>1001</v>
      </c>
      <c r="F1044" s="58" t="s">
        <v>1124</v>
      </c>
      <c r="G1044" s="58" t="s">
        <v>1113</v>
      </c>
      <c r="H1044" s="106">
        <v>41162</v>
      </c>
      <c r="I1044" s="64">
        <v>321.06</v>
      </c>
      <c r="J1044" s="58" t="s">
        <v>1003</v>
      </c>
      <c r="K1044" s="58" t="s">
        <v>1879</v>
      </c>
      <c r="L1044" s="58"/>
      <c r="M1044" s="85">
        <v>10</v>
      </c>
      <c r="N1044" s="93">
        <v>12</v>
      </c>
      <c r="O1044" s="93">
        <f t="shared" si="129"/>
        <v>51</v>
      </c>
      <c r="P1044" s="93">
        <f t="shared" si="124"/>
        <v>2.6755</v>
      </c>
      <c r="Q1044" s="125">
        <f t="shared" si="126"/>
        <v>32.106000000000002</v>
      </c>
      <c r="R1044" s="125">
        <f t="shared" si="127"/>
        <v>136.45050000000001</v>
      </c>
      <c r="S1044" s="125">
        <f t="shared" si="128"/>
        <v>168.5565</v>
      </c>
      <c r="T1044" s="125">
        <f t="shared" si="125"/>
        <v>152.5035</v>
      </c>
    </row>
    <row r="1045" spans="1:20" ht="15">
      <c r="A1045" s="62" t="s">
        <v>954</v>
      </c>
      <c r="B1045" s="62">
        <v>242</v>
      </c>
      <c r="C1045" s="62">
        <v>1</v>
      </c>
      <c r="D1045" s="68" t="s">
        <v>1125</v>
      </c>
      <c r="E1045" s="216" t="s">
        <v>1001</v>
      </c>
      <c r="F1045" s="58" t="s">
        <v>1124</v>
      </c>
      <c r="G1045" s="58" t="s">
        <v>1113</v>
      </c>
      <c r="H1045" s="106">
        <v>41162</v>
      </c>
      <c r="I1045" s="64">
        <v>321.06</v>
      </c>
      <c r="J1045" s="58" t="s">
        <v>1003</v>
      </c>
      <c r="K1045" s="58" t="s">
        <v>1879</v>
      </c>
      <c r="L1045" s="58"/>
      <c r="M1045" s="85">
        <v>10</v>
      </c>
      <c r="N1045" s="93">
        <v>12</v>
      </c>
      <c r="O1045" s="93">
        <f t="shared" si="129"/>
        <v>51</v>
      </c>
      <c r="P1045" s="93">
        <f t="shared" si="124"/>
        <v>2.6755</v>
      </c>
      <c r="Q1045" s="125">
        <f t="shared" si="126"/>
        <v>32.106000000000002</v>
      </c>
      <c r="R1045" s="125">
        <f t="shared" si="127"/>
        <v>136.45050000000001</v>
      </c>
      <c r="S1045" s="125">
        <f t="shared" si="128"/>
        <v>168.5565</v>
      </c>
      <c r="T1045" s="125">
        <f t="shared" si="125"/>
        <v>152.5035</v>
      </c>
    </row>
    <row r="1046" spans="1:20" ht="15">
      <c r="A1046" s="62" t="s">
        <v>954</v>
      </c>
      <c r="B1046" s="62">
        <v>243</v>
      </c>
      <c r="C1046" s="62">
        <v>1</v>
      </c>
      <c r="D1046" s="68" t="s">
        <v>1126</v>
      </c>
      <c r="E1046" s="216" t="s">
        <v>1001</v>
      </c>
      <c r="F1046" s="58" t="s">
        <v>1127</v>
      </c>
      <c r="G1046" s="58" t="s">
        <v>1113</v>
      </c>
      <c r="H1046" s="106">
        <v>41162</v>
      </c>
      <c r="I1046" s="64">
        <v>1417.45</v>
      </c>
      <c r="J1046" s="58" t="s">
        <v>1003</v>
      </c>
      <c r="K1046" s="58" t="s">
        <v>1879</v>
      </c>
      <c r="L1046" s="58"/>
      <c r="M1046" s="85">
        <v>10</v>
      </c>
      <c r="N1046" s="93">
        <v>12</v>
      </c>
      <c r="O1046" s="93">
        <f t="shared" si="129"/>
        <v>51</v>
      </c>
      <c r="P1046" s="93">
        <f t="shared" si="124"/>
        <v>11.812083333333334</v>
      </c>
      <c r="Q1046" s="125">
        <f t="shared" si="126"/>
        <v>141.745</v>
      </c>
      <c r="R1046" s="125">
        <f t="shared" si="127"/>
        <v>602.41624999999999</v>
      </c>
      <c r="S1046" s="125">
        <f t="shared" si="128"/>
        <v>744.16125</v>
      </c>
      <c r="T1046" s="125">
        <f t="shared" si="125"/>
        <v>673.28875000000005</v>
      </c>
    </row>
    <row r="1047" spans="1:20" ht="15">
      <c r="A1047" s="62" t="s">
        <v>954</v>
      </c>
      <c r="B1047" s="62">
        <v>245</v>
      </c>
      <c r="C1047" s="62">
        <v>1</v>
      </c>
      <c r="D1047" s="68" t="s">
        <v>1128</v>
      </c>
      <c r="E1047" s="216" t="s">
        <v>1001</v>
      </c>
      <c r="F1047" s="58" t="s">
        <v>1129</v>
      </c>
      <c r="G1047" s="58" t="s">
        <v>1113</v>
      </c>
      <c r="H1047" s="106">
        <v>41162</v>
      </c>
      <c r="I1047" s="64">
        <v>417.6</v>
      </c>
      <c r="J1047" s="58" t="s">
        <v>1003</v>
      </c>
      <c r="K1047" s="58" t="s">
        <v>1879</v>
      </c>
      <c r="L1047" s="58"/>
      <c r="M1047" s="85">
        <v>10</v>
      </c>
      <c r="N1047" s="93">
        <v>12</v>
      </c>
      <c r="O1047" s="93">
        <f t="shared" si="129"/>
        <v>51</v>
      </c>
      <c r="P1047" s="93">
        <f t="shared" si="124"/>
        <v>3.4800000000000004</v>
      </c>
      <c r="Q1047" s="125">
        <f t="shared" si="126"/>
        <v>41.760000000000005</v>
      </c>
      <c r="R1047" s="125">
        <f t="shared" si="127"/>
        <v>177.48000000000002</v>
      </c>
      <c r="S1047" s="125">
        <f t="shared" si="128"/>
        <v>219.24</v>
      </c>
      <c r="T1047" s="125">
        <f t="shared" si="125"/>
        <v>198.36</v>
      </c>
    </row>
    <row r="1048" spans="1:20" ht="15">
      <c r="A1048" s="62" t="s">
        <v>954</v>
      </c>
      <c r="B1048" s="62">
        <v>246</v>
      </c>
      <c r="C1048" s="62">
        <v>1</v>
      </c>
      <c r="D1048" s="68" t="s">
        <v>1128</v>
      </c>
      <c r="E1048" s="216" t="s">
        <v>1001</v>
      </c>
      <c r="F1048" s="58" t="s">
        <v>1129</v>
      </c>
      <c r="G1048" s="58" t="s">
        <v>1113</v>
      </c>
      <c r="H1048" s="106">
        <v>41162</v>
      </c>
      <c r="I1048" s="64">
        <v>417.6</v>
      </c>
      <c r="J1048" s="58" t="s">
        <v>1003</v>
      </c>
      <c r="K1048" s="58" t="s">
        <v>1879</v>
      </c>
      <c r="L1048" s="58"/>
      <c r="M1048" s="85">
        <v>10</v>
      </c>
      <c r="N1048" s="93">
        <v>12</v>
      </c>
      <c r="O1048" s="93">
        <f t="shared" si="129"/>
        <v>51</v>
      </c>
      <c r="P1048" s="93">
        <f t="shared" si="124"/>
        <v>3.4800000000000004</v>
      </c>
      <c r="Q1048" s="125">
        <f t="shared" si="126"/>
        <v>41.760000000000005</v>
      </c>
      <c r="R1048" s="125">
        <f t="shared" si="127"/>
        <v>177.48000000000002</v>
      </c>
      <c r="S1048" s="125">
        <f t="shared" si="128"/>
        <v>219.24</v>
      </c>
      <c r="T1048" s="125">
        <f t="shared" si="125"/>
        <v>198.36</v>
      </c>
    </row>
    <row r="1049" spans="1:20" ht="15">
      <c r="A1049" s="62" t="s">
        <v>954</v>
      </c>
      <c r="B1049" s="62">
        <v>247</v>
      </c>
      <c r="C1049" s="62">
        <v>1</v>
      </c>
      <c r="D1049" s="68" t="s">
        <v>1130</v>
      </c>
      <c r="E1049" s="216" t="s">
        <v>1001</v>
      </c>
      <c r="F1049" s="58"/>
      <c r="G1049" s="58" t="s">
        <v>1113</v>
      </c>
      <c r="H1049" s="106">
        <v>41162</v>
      </c>
      <c r="I1049" s="64">
        <v>61.77</v>
      </c>
      <c r="J1049" s="58" t="s">
        <v>1003</v>
      </c>
      <c r="K1049" s="58" t="s">
        <v>1879</v>
      </c>
      <c r="L1049" s="58"/>
      <c r="M1049" s="85">
        <v>10</v>
      </c>
      <c r="N1049" s="93">
        <v>12</v>
      </c>
      <c r="O1049" s="93">
        <f t="shared" si="129"/>
        <v>51</v>
      </c>
      <c r="P1049" s="93">
        <f t="shared" si="124"/>
        <v>0.51475000000000004</v>
      </c>
      <c r="Q1049" s="125">
        <f t="shared" si="126"/>
        <v>6.1770000000000005</v>
      </c>
      <c r="R1049" s="125">
        <f t="shared" si="127"/>
        <v>26.252250000000004</v>
      </c>
      <c r="S1049" s="125">
        <f t="shared" si="128"/>
        <v>32.429250000000003</v>
      </c>
      <c r="T1049" s="125">
        <f t="shared" si="125"/>
        <v>29.34075</v>
      </c>
    </row>
    <row r="1050" spans="1:20" ht="15">
      <c r="A1050" s="62" t="s">
        <v>954</v>
      </c>
      <c r="B1050" s="62">
        <v>248</v>
      </c>
      <c r="C1050" s="62">
        <v>1</v>
      </c>
      <c r="D1050" s="68" t="s">
        <v>1131</v>
      </c>
      <c r="E1050" s="216" t="s">
        <v>1001</v>
      </c>
      <c r="F1050" s="58"/>
      <c r="G1050" s="58" t="s">
        <v>1113</v>
      </c>
      <c r="H1050" s="106">
        <v>41162</v>
      </c>
      <c r="I1050" s="64">
        <v>80.040000000000006</v>
      </c>
      <c r="J1050" s="58" t="s">
        <v>1003</v>
      </c>
      <c r="K1050" s="58" t="s">
        <v>1879</v>
      </c>
      <c r="L1050" s="58"/>
      <c r="M1050" s="85">
        <v>10</v>
      </c>
      <c r="N1050" s="93">
        <v>12</v>
      </c>
      <c r="O1050" s="93">
        <f t="shared" si="129"/>
        <v>51</v>
      </c>
      <c r="P1050" s="93">
        <f t="shared" si="124"/>
        <v>0.66700000000000015</v>
      </c>
      <c r="Q1050" s="125">
        <f t="shared" si="126"/>
        <v>8.0040000000000013</v>
      </c>
      <c r="R1050" s="125">
        <f t="shared" si="127"/>
        <v>34.01700000000001</v>
      </c>
      <c r="S1050" s="125">
        <f t="shared" si="128"/>
        <v>42.021000000000015</v>
      </c>
      <c r="T1050" s="125">
        <f t="shared" si="125"/>
        <v>38.018999999999991</v>
      </c>
    </row>
    <row r="1051" spans="1:20" ht="15">
      <c r="A1051" s="62" t="s">
        <v>954</v>
      </c>
      <c r="B1051" s="62">
        <v>250</v>
      </c>
      <c r="C1051" s="62">
        <v>1</v>
      </c>
      <c r="D1051" s="68" t="s">
        <v>1132</v>
      </c>
      <c r="E1051" s="216" t="s">
        <v>1001</v>
      </c>
      <c r="F1051" s="58"/>
      <c r="G1051" s="58"/>
      <c r="H1051" s="85"/>
      <c r="I1051" s="64"/>
      <c r="J1051" s="58"/>
      <c r="K1051" s="58"/>
      <c r="L1051" s="58"/>
      <c r="M1051" s="85">
        <v>10</v>
      </c>
      <c r="N1051" s="93">
        <v>12</v>
      </c>
      <c r="O1051" s="93">
        <f t="shared" si="129"/>
        <v>51</v>
      </c>
      <c r="P1051" s="93">
        <f t="shared" si="124"/>
        <v>0</v>
      </c>
      <c r="Q1051" s="125">
        <f t="shared" si="126"/>
        <v>0</v>
      </c>
      <c r="R1051" s="125">
        <f t="shared" si="127"/>
        <v>0</v>
      </c>
      <c r="S1051" s="125">
        <f t="shared" si="128"/>
        <v>0</v>
      </c>
      <c r="T1051" s="125">
        <f t="shared" si="125"/>
        <v>0</v>
      </c>
    </row>
    <row r="1052" spans="1:20" ht="15">
      <c r="A1052" s="62" t="s">
        <v>954</v>
      </c>
      <c r="B1052" s="62">
        <v>251</v>
      </c>
      <c r="C1052" s="62">
        <v>1</v>
      </c>
      <c r="D1052" s="68" t="s">
        <v>1133</v>
      </c>
      <c r="E1052" s="216" t="s">
        <v>968</v>
      </c>
      <c r="F1052" s="58"/>
      <c r="G1052" s="58" t="s">
        <v>1134</v>
      </c>
      <c r="H1052" s="106">
        <v>41170</v>
      </c>
      <c r="I1052" s="64">
        <v>744.07</v>
      </c>
      <c r="J1052" s="58" t="s">
        <v>1135</v>
      </c>
      <c r="K1052" s="58" t="s">
        <v>1876</v>
      </c>
      <c r="L1052" s="58"/>
      <c r="M1052" s="85">
        <v>10</v>
      </c>
      <c r="N1052" s="93">
        <v>12</v>
      </c>
      <c r="O1052" s="93">
        <f t="shared" si="129"/>
        <v>51</v>
      </c>
      <c r="P1052" s="93">
        <f t="shared" si="124"/>
        <v>6.2005833333333342</v>
      </c>
      <c r="Q1052" s="125">
        <f t="shared" si="126"/>
        <v>74.407000000000011</v>
      </c>
      <c r="R1052" s="125">
        <f t="shared" si="127"/>
        <v>316.22975000000002</v>
      </c>
      <c r="S1052" s="125">
        <f t="shared" si="128"/>
        <v>390.63675000000001</v>
      </c>
      <c r="T1052" s="125">
        <f t="shared" si="125"/>
        <v>353.43325000000004</v>
      </c>
    </row>
    <row r="1053" spans="1:20" ht="15">
      <c r="A1053" s="62" t="s">
        <v>954</v>
      </c>
      <c r="B1053" s="62">
        <v>253</v>
      </c>
      <c r="C1053" s="62">
        <v>1</v>
      </c>
      <c r="D1053" s="68" t="s">
        <v>1128</v>
      </c>
      <c r="E1053" s="216" t="s">
        <v>1001</v>
      </c>
      <c r="F1053" s="58" t="s">
        <v>1129</v>
      </c>
      <c r="G1053" s="58" t="s">
        <v>1113</v>
      </c>
      <c r="H1053" s="106">
        <v>41162</v>
      </c>
      <c r="I1053" s="64">
        <v>417.6</v>
      </c>
      <c r="J1053" s="58" t="s">
        <v>1136</v>
      </c>
      <c r="K1053" s="58" t="s">
        <v>1879</v>
      </c>
      <c r="L1053" s="58"/>
      <c r="M1053" s="85">
        <v>10</v>
      </c>
      <c r="N1053" s="93">
        <v>12</v>
      </c>
      <c r="O1053" s="93">
        <f t="shared" si="129"/>
        <v>51</v>
      </c>
      <c r="P1053" s="93">
        <f t="shared" si="124"/>
        <v>3.4800000000000004</v>
      </c>
      <c r="Q1053" s="125">
        <f t="shared" si="126"/>
        <v>41.760000000000005</v>
      </c>
      <c r="R1053" s="125">
        <f t="shared" si="127"/>
        <v>177.48000000000002</v>
      </c>
      <c r="S1053" s="125">
        <f t="shared" si="128"/>
        <v>219.24</v>
      </c>
      <c r="T1053" s="125">
        <f t="shared" si="125"/>
        <v>198.36</v>
      </c>
    </row>
    <row r="1054" spans="1:20" ht="15">
      <c r="A1054" s="62" t="s">
        <v>954</v>
      </c>
      <c r="B1054" s="62">
        <v>254</v>
      </c>
      <c r="C1054" s="62">
        <v>1</v>
      </c>
      <c r="D1054" s="103" t="s">
        <v>58</v>
      </c>
      <c r="E1054" s="216" t="s">
        <v>1001</v>
      </c>
      <c r="F1054" s="58"/>
      <c r="G1054" s="58">
        <v>2632</v>
      </c>
      <c r="H1054" s="106">
        <v>41242</v>
      </c>
      <c r="I1054" s="64">
        <v>348</v>
      </c>
      <c r="J1054" s="58" t="s">
        <v>355</v>
      </c>
      <c r="K1054" s="58" t="s">
        <v>1879</v>
      </c>
      <c r="L1054" s="58"/>
      <c r="M1054" s="85">
        <v>10</v>
      </c>
      <c r="N1054" s="93">
        <v>12</v>
      </c>
      <c r="O1054" s="93">
        <f>1+12+12+12+12</f>
        <v>49</v>
      </c>
      <c r="P1054" s="93">
        <f t="shared" si="124"/>
        <v>2.9</v>
      </c>
      <c r="Q1054" s="125">
        <f t="shared" si="126"/>
        <v>34.799999999999997</v>
      </c>
      <c r="R1054" s="125">
        <f t="shared" si="127"/>
        <v>142.1</v>
      </c>
      <c r="S1054" s="125">
        <f t="shared" si="128"/>
        <v>176.89999999999998</v>
      </c>
      <c r="T1054" s="125">
        <f t="shared" si="125"/>
        <v>171.10000000000002</v>
      </c>
    </row>
    <row r="1055" spans="1:20" ht="15">
      <c r="A1055" s="62" t="s">
        <v>954</v>
      </c>
      <c r="B1055" s="62">
        <v>255</v>
      </c>
      <c r="C1055" s="62">
        <v>1</v>
      </c>
      <c r="D1055" s="103" t="s">
        <v>1137</v>
      </c>
      <c r="E1055" s="216" t="s">
        <v>968</v>
      </c>
      <c r="F1055" s="58"/>
      <c r="G1055" s="59" t="s">
        <v>1138</v>
      </c>
      <c r="H1055" s="106">
        <v>41208</v>
      </c>
      <c r="I1055" s="64">
        <v>113.69</v>
      </c>
      <c r="J1055" s="58" t="s">
        <v>356</v>
      </c>
      <c r="K1055" s="58" t="s">
        <v>1879</v>
      </c>
      <c r="L1055" s="58"/>
      <c r="M1055" s="85">
        <v>10</v>
      </c>
      <c r="N1055" s="93">
        <v>12</v>
      </c>
      <c r="O1055" s="93">
        <f>2+12+12+12+12</f>
        <v>50</v>
      </c>
      <c r="P1055" s="93">
        <f t="shared" si="124"/>
        <v>0.94741666666666668</v>
      </c>
      <c r="Q1055" s="125">
        <f t="shared" si="126"/>
        <v>11.369</v>
      </c>
      <c r="R1055" s="125">
        <f t="shared" si="127"/>
        <v>47.370833333333337</v>
      </c>
      <c r="S1055" s="125">
        <f t="shared" si="128"/>
        <v>58.739833333333337</v>
      </c>
      <c r="T1055" s="125">
        <f t="shared" si="125"/>
        <v>54.950166666666661</v>
      </c>
    </row>
    <row r="1056" spans="1:20" ht="15">
      <c r="A1056" s="62" t="s">
        <v>954</v>
      </c>
      <c r="B1056" s="62">
        <v>256</v>
      </c>
      <c r="C1056" s="62">
        <v>1</v>
      </c>
      <c r="D1056" s="103" t="s">
        <v>1137</v>
      </c>
      <c r="E1056" s="216" t="s">
        <v>968</v>
      </c>
      <c r="F1056" s="58"/>
      <c r="G1056" s="59" t="s">
        <v>1138</v>
      </c>
      <c r="H1056" s="106">
        <v>41208</v>
      </c>
      <c r="I1056" s="64">
        <v>113.69</v>
      </c>
      <c r="J1056" s="58" t="s">
        <v>356</v>
      </c>
      <c r="K1056" s="58" t="s">
        <v>1879</v>
      </c>
      <c r="L1056" s="58"/>
      <c r="M1056" s="85">
        <v>10</v>
      </c>
      <c r="N1056" s="93">
        <v>12</v>
      </c>
      <c r="O1056" s="93">
        <v>50</v>
      </c>
      <c r="P1056" s="93">
        <f t="shared" si="124"/>
        <v>0.94741666666666668</v>
      </c>
      <c r="Q1056" s="125">
        <f t="shared" si="126"/>
        <v>11.369</v>
      </c>
      <c r="R1056" s="125">
        <f t="shared" si="127"/>
        <v>47.370833333333337</v>
      </c>
      <c r="S1056" s="125">
        <f t="shared" si="128"/>
        <v>58.739833333333337</v>
      </c>
      <c r="T1056" s="125">
        <f t="shared" si="125"/>
        <v>54.950166666666661</v>
      </c>
    </row>
    <row r="1057" spans="1:20" ht="15">
      <c r="A1057" s="62" t="s">
        <v>954</v>
      </c>
      <c r="B1057" s="216">
        <v>257</v>
      </c>
      <c r="C1057" s="62">
        <v>1</v>
      </c>
      <c r="D1057" s="103" t="s">
        <v>1139</v>
      </c>
      <c r="E1057" s="216" t="s">
        <v>968</v>
      </c>
      <c r="F1057" s="208" t="s">
        <v>1140</v>
      </c>
      <c r="G1057" s="208" t="s">
        <v>1141</v>
      </c>
      <c r="H1057" s="114">
        <v>41093</v>
      </c>
      <c r="I1057" s="107">
        <v>707.6</v>
      </c>
      <c r="J1057" s="208" t="s">
        <v>1142</v>
      </c>
      <c r="K1057" s="208" t="s">
        <v>1879</v>
      </c>
      <c r="L1057" s="208"/>
      <c r="M1057" s="85">
        <v>10</v>
      </c>
      <c r="N1057" s="93">
        <v>12</v>
      </c>
      <c r="O1057" s="93">
        <f>5+12+12+12+12</f>
        <v>53</v>
      </c>
      <c r="P1057" s="93">
        <f t="shared" si="124"/>
        <v>5.8966666666666674</v>
      </c>
      <c r="Q1057" s="125">
        <f t="shared" si="126"/>
        <v>70.760000000000005</v>
      </c>
      <c r="R1057" s="125">
        <f t="shared" si="127"/>
        <v>312.52333333333337</v>
      </c>
      <c r="S1057" s="125">
        <f t="shared" si="128"/>
        <v>383.28333333333336</v>
      </c>
      <c r="T1057" s="125">
        <f t="shared" si="125"/>
        <v>324.31666666666666</v>
      </c>
    </row>
    <row r="1058" spans="1:20" ht="15">
      <c r="A1058" s="62" t="s">
        <v>954</v>
      </c>
      <c r="B1058" s="62">
        <v>258</v>
      </c>
      <c r="C1058" s="62">
        <v>1</v>
      </c>
      <c r="D1058" s="103" t="s">
        <v>1139</v>
      </c>
      <c r="E1058" s="216" t="s">
        <v>968</v>
      </c>
      <c r="F1058" s="208" t="s">
        <v>1140</v>
      </c>
      <c r="G1058" s="208" t="s">
        <v>1141</v>
      </c>
      <c r="H1058" s="114">
        <v>41093</v>
      </c>
      <c r="I1058" s="107">
        <v>707.6</v>
      </c>
      <c r="J1058" s="208" t="s">
        <v>1142</v>
      </c>
      <c r="K1058" s="208" t="s">
        <v>1879</v>
      </c>
      <c r="L1058" s="208"/>
      <c r="M1058" s="85">
        <v>10</v>
      </c>
      <c r="N1058" s="93">
        <v>12</v>
      </c>
      <c r="O1058" s="93">
        <v>53</v>
      </c>
      <c r="P1058" s="93">
        <f t="shared" si="124"/>
        <v>5.8966666666666674</v>
      </c>
      <c r="Q1058" s="125">
        <f t="shared" si="126"/>
        <v>70.760000000000005</v>
      </c>
      <c r="R1058" s="125">
        <f t="shared" si="127"/>
        <v>312.52333333333337</v>
      </c>
      <c r="S1058" s="125">
        <f t="shared" si="128"/>
        <v>383.28333333333336</v>
      </c>
      <c r="T1058" s="125">
        <f t="shared" si="125"/>
        <v>324.31666666666666</v>
      </c>
    </row>
    <row r="1059" spans="1:20" ht="15">
      <c r="A1059" s="62" t="s">
        <v>954</v>
      </c>
      <c r="B1059" s="62">
        <v>259</v>
      </c>
      <c r="C1059" s="62">
        <v>1</v>
      </c>
      <c r="D1059" s="103" t="s">
        <v>1139</v>
      </c>
      <c r="E1059" s="216" t="s">
        <v>968</v>
      </c>
      <c r="F1059" s="208" t="s">
        <v>1140</v>
      </c>
      <c r="G1059" s="208" t="s">
        <v>1141</v>
      </c>
      <c r="H1059" s="114">
        <v>41093</v>
      </c>
      <c r="I1059" s="107">
        <v>707.6</v>
      </c>
      <c r="J1059" s="208" t="s">
        <v>1142</v>
      </c>
      <c r="K1059" s="208" t="s">
        <v>1879</v>
      </c>
      <c r="L1059" s="208"/>
      <c r="M1059" s="85">
        <v>10</v>
      </c>
      <c r="N1059" s="93">
        <v>12</v>
      </c>
      <c r="O1059" s="93">
        <v>53</v>
      </c>
      <c r="P1059" s="93">
        <f t="shared" si="124"/>
        <v>5.8966666666666674</v>
      </c>
      <c r="Q1059" s="125">
        <f t="shared" si="126"/>
        <v>70.760000000000005</v>
      </c>
      <c r="R1059" s="125">
        <f t="shared" si="127"/>
        <v>312.52333333333337</v>
      </c>
      <c r="S1059" s="125">
        <f t="shared" si="128"/>
        <v>383.28333333333336</v>
      </c>
      <c r="T1059" s="125">
        <f t="shared" si="125"/>
        <v>324.31666666666666</v>
      </c>
    </row>
    <row r="1060" spans="1:20" ht="15">
      <c r="A1060" s="62" t="s">
        <v>954</v>
      </c>
      <c r="B1060" s="62">
        <v>260</v>
      </c>
      <c r="C1060" s="62">
        <v>1</v>
      </c>
      <c r="D1060" s="103" t="s">
        <v>1143</v>
      </c>
      <c r="E1060" s="216" t="s">
        <v>984</v>
      </c>
      <c r="F1060" s="58"/>
      <c r="G1060" s="58" t="s">
        <v>1144</v>
      </c>
      <c r="H1060" s="106">
        <v>41219</v>
      </c>
      <c r="I1060" s="64">
        <v>395</v>
      </c>
      <c r="J1060" s="58" t="s">
        <v>1145</v>
      </c>
      <c r="K1060" s="58" t="s">
        <v>1879</v>
      </c>
      <c r="L1060" s="58"/>
      <c r="M1060" s="85">
        <v>10</v>
      </c>
      <c r="N1060" s="93">
        <v>12</v>
      </c>
      <c r="O1060" s="93">
        <f>1+12+12+12+12</f>
        <v>49</v>
      </c>
      <c r="P1060" s="93">
        <f t="shared" si="124"/>
        <v>3.2916666666666665</v>
      </c>
      <c r="Q1060" s="125">
        <f t="shared" si="126"/>
        <v>39.5</v>
      </c>
      <c r="R1060" s="125">
        <f t="shared" si="127"/>
        <v>161.29166666666666</v>
      </c>
      <c r="S1060" s="125">
        <f t="shared" si="128"/>
        <v>200.79166666666666</v>
      </c>
      <c r="T1060" s="125">
        <f t="shared" si="125"/>
        <v>194.20833333333334</v>
      </c>
    </row>
    <row r="1061" spans="1:20" ht="15">
      <c r="A1061" s="62" t="s">
        <v>954</v>
      </c>
      <c r="B1061" s="62">
        <v>261</v>
      </c>
      <c r="C1061" s="62">
        <v>1</v>
      </c>
      <c r="D1061" s="103" t="s">
        <v>1146</v>
      </c>
      <c r="E1061" s="216" t="s">
        <v>968</v>
      </c>
      <c r="F1061" s="58"/>
      <c r="G1061" s="58" t="s">
        <v>1147</v>
      </c>
      <c r="H1061" s="106">
        <v>41227</v>
      </c>
      <c r="I1061" s="64">
        <v>66</v>
      </c>
      <c r="J1061" s="58" t="s">
        <v>357</v>
      </c>
      <c r="K1061" s="58" t="s">
        <v>1879</v>
      </c>
      <c r="L1061" s="58"/>
      <c r="M1061" s="85">
        <v>10</v>
      </c>
      <c r="N1061" s="93">
        <v>12</v>
      </c>
      <c r="O1061" s="93">
        <v>49</v>
      </c>
      <c r="P1061" s="93">
        <f t="shared" si="124"/>
        <v>0.54999999999999993</v>
      </c>
      <c r="Q1061" s="125">
        <f t="shared" si="126"/>
        <v>6.6</v>
      </c>
      <c r="R1061" s="125">
        <f t="shared" si="127"/>
        <v>26.949999999999996</v>
      </c>
      <c r="S1061" s="125">
        <f t="shared" si="128"/>
        <v>33.549999999999997</v>
      </c>
      <c r="T1061" s="125">
        <f t="shared" si="125"/>
        <v>32.450000000000003</v>
      </c>
    </row>
    <row r="1062" spans="1:20" ht="15">
      <c r="A1062" s="62" t="s">
        <v>954</v>
      </c>
      <c r="B1062" s="62">
        <v>262</v>
      </c>
      <c r="C1062" s="62">
        <v>1</v>
      </c>
      <c r="D1062" s="103" t="s">
        <v>3</v>
      </c>
      <c r="E1062" s="216" t="s">
        <v>968</v>
      </c>
      <c r="F1062" s="58"/>
      <c r="G1062" s="58" t="s">
        <v>1147</v>
      </c>
      <c r="H1062" s="106">
        <v>41227</v>
      </c>
      <c r="I1062" s="64">
        <v>38</v>
      </c>
      <c r="J1062" s="58" t="s">
        <v>357</v>
      </c>
      <c r="K1062" s="58" t="s">
        <v>1879</v>
      </c>
      <c r="L1062" s="58"/>
      <c r="M1062" s="85">
        <v>10</v>
      </c>
      <c r="N1062" s="93">
        <v>12</v>
      </c>
      <c r="O1062" s="93">
        <v>49</v>
      </c>
      <c r="P1062" s="93">
        <f t="shared" si="124"/>
        <v>0.31666666666666665</v>
      </c>
      <c r="Q1062" s="125">
        <f t="shared" si="126"/>
        <v>3.8</v>
      </c>
      <c r="R1062" s="125">
        <f t="shared" si="127"/>
        <v>15.516666666666666</v>
      </c>
      <c r="S1062" s="125">
        <f t="shared" si="128"/>
        <v>19.316666666666666</v>
      </c>
      <c r="T1062" s="125">
        <f t="shared" si="125"/>
        <v>18.683333333333334</v>
      </c>
    </row>
    <row r="1063" spans="1:20" ht="15">
      <c r="A1063" s="62" t="s">
        <v>954</v>
      </c>
      <c r="B1063" s="62">
        <v>263</v>
      </c>
      <c r="C1063" s="62">
        <v>1</v>
      </c>
      <c r="D1063" s="103" t="s">
        <v>3</v>
      </c>
      <c r="E1063" s="216" t="s">
        <v>968</v>
      </c>
      <c r="F1063" s="58"/>
      <c r="G1063" s="58" t="s">
        <v>1147</v>
      </c>
      <c r="H1063" s="106">
        <v>41227</v>
      </c>
      <c r="I1063" s="64">
        <v>40</v>
      </c>
      <c r="J1063" s="58" t="s">
        <v>357</v>
      </c>
      <c r="K1063" s="58" t="s">
        <v>1879</v>
      </c>
      <c r="L1063" s="58"/>
      <c r="M1063" s="85">
        <v>10</v>
      </c>
      <c r="N1063" s="93">
        <v>12</v>
      </c>
      <c r="O1063" s="93">
        <v>49</v>
      </c>
      <c r="P1063" s="93">
        <f t="shared" si="124"/>
        <v>0.33333333333333331</v>
      </c>
      <c r="Q1063" s="125">
        <f t="shared" si="126"/>
        <v>4</v>
      </c>
      <c r="R1063" s="125">
        <f t="shared" si="127"/>
        <v>16.333333333333332</v>
      </c>
      <c r="S1063" s="125">
        <f t="shared" si="128"/>
        <v>20.333333333333332</v>
      </c>
      <c r="T1063" s="125">
        <f t="shared" si="125"/>
        <v>19.666666666666668</v>
      </c>
    </row>
    <row r="1064" spans="1:20" ht="15">
      <c r="A1064" s="62" t="s">
        <v>954</v>
      </c>
      <c r="B1064" s="62">
        <v>264</v>
      </c>
      <c r="C1064" s="62">
        <v>1</v>
      </c>
      <c r="D1064" s="103" t="s">
        <v>1148</v>
      </c>
      <c r="E1064" s="216" t="s">
        <v>968</v>
      </c>
      <c r="F1064" s="58" t="s">
        <v>1149</v>
      </c>
      <c r="G1064" s="58" t="s">
        <v>1150</v>
      </c>
      <c r="H1064" s="106">
        <v>41296</v>
      </c>
      <c r="I1064" s="64">
        <v>9500</v>
      </c>
      <c r="J1064" s="58" t="s">
        <v>1091</v>
      </c>
      <c r="K1064" s="58" t="s">
        <v>1879</v>
      </c>
      <c r="L1064" s="58"/>
      <c r="M1064" s="85">
        <v>10</v>
      </c>
      <c r="N1064" s="93">
        <v>12</v>
      </c>
      <c r="O1064" s="93">
        <f>11+12+12+12</f>
        <v>47</v>
      </c>
      <c r="P1064" s="93">
        <f t="shared" si="124"/>
        <v>79.166666666666671</v>
      </c>
      <c r="Q1064" s="125">
        <f t="shared" si="126"/>
        <v>950</v>
      </c>
      <c r="R1064" s="125">
        <f t="shared" si="127"/>
        <v>3720.8333333333335</v>
      </c>
      <c r="S1064" s="125">
        <f t="shared" si="128"/>
        <v>4670.8333333333339</v>
      </c>
      <c r="T1064" s="125">
        <f t="shared" si="125"/>
        <v>4829.1666666666661</v>
      </c>
    </row>
    <row r="1065" spans="1:20" ht="15">
      <c r="A1065" s="62" t="s">
        <v>954</v>
      </c>
      <c r="B1065" s="62">
        <v>265</v>
      </c>
      <c r="C1065" s="62">
        <v>1</v>
      </c>
      <c r="D1065" s="103" t="s">
        <v>199</v>
      </c>
      <c r="E1065" s="216" t="s">
        <v>1001</v>
      </c>
      <c r="F1065" s="58"/>
      <c r="G1065" s="58" t="s">
        <v>1151</v>
      </c>
      <c r="H1065" s="106">
        <v>41297</v>
      </c>
      <c r="I1065" s="64">
        <v>974.4</v>
      </c>
      <c r="J1065" s="58" t="s">
        <v>358</v>
      </c>
      <c r="K1065" s="58" t="s">
        <v>1878</v>
      </c>
      <c r="L1065" s="58"/>
      <c r="M1065" s="85">
        <v>10</v>
      </c>
      <c r="N1065" s="93">
        <v>12</v>
      </c>
      <c r="O1065" s="93">
        <v>47</v>
      </c>
      <c r="P1065" s="93">
        <f t="shared" si="124"/>
        <v>8.1199999999999992</v>
      </c>
      <c r="Q1065" s="125">
        <f t="shared" si="126"/>
        <v>97.44</v>
      </c>
      <c r="R1065" s="125">
        <f t="shared" si="127"/>
        <v>381.64</v>
      </c>
      <c r="S1065" s="125">
        <f t="shared" si="128"/>
        <v>479.08</v>
      </c>
      <c r="T1065" s="125">
        <f t="shared" si="125"/>
        <v>495.32</v>
      </c>
    </row>
    <row r="1066" spans="1:20" ht="15">
      <c r="A1066" s="62" t="s">
        <v>954</v>
      </c>
      <c r="B1066" s="62">
        <v>267</v>
      </c>
      <c r="C1066" s="62">
        <v>1</v>
      </c>
      <c r="D1066" s="103" t="s">
        <v>160</v>
      </c>
      <c r="E1066" s="216" t="s">
        <v>963</v>
      </c>
      <c r="F1066" s="116"/>
      <c r="G1066" s="116"/>
      <c r="H1066" s="106"/>
      <c r="I1066" s="64"/>
      <c r="J1066" s="58"/>
      <c r="K1066" s="58"/>
      <c r="L1066" s="58"/>
      <c r="M1066" s="85">
        <v>10</v>
      </c>
      <c r="N1066" s="93">
        <v>12</v>
      </c>
      <c r="O1066" s="93"/>
      <c r="P1066" s="93">
        <f t="shared" si="124"/>
        <v>0</v>
      </c>
      <c r="Q1066" s="125">
        <f t="shared" si="126"/>
        <v>0</v>
      </c>
      <c r="R1066" s="125">
        <f t="shared" si="127"/>
        <v>0</v>
      </c>
      <c r="S1066" s="125">
        <f t="shared" si="128"/>
        <v>0</v>
      </c>
      <c r="T1066" s="125">
        <f t="shared" si="125"/>
        <v>0</v>
      </c>
    </row>
    <row r="1067" spans="1:20" ht="15">
      <c r="A1067" s="62" t="s">
        <v>954</v>
      </c>
      <c r="B1067" s="62">
        <v>268</v>
      </c>
      <c r="C1067" s="62">
        <v>1</v>
      </c>
      <c r="D1067" s="103" t="s">
        <v>160</v>
      </c>
      <c r="E1067" s="216" t="s">
        <v>963</v>
      </c>
      <c r="F1067" s="116"/>
      <c r="G1067" s="116"/>
      <c r="H1067" s="106"/>
      <c r="I1067" s="64"/>
      <c r="J1067" s="58"/>
      <c r="K1067" s="58"/>
      <c r="L1067" s="58"/>
      <c r="M1067" s="85">
        <v>10</v>
      </c>
      <c r="N1067" s="93">
        <v>12</v>
      </c>
      <c r="O1067" s="93"/>
      <c r="P1067" s="93">
        <f t="shared" si="124"/>
        <v>0</v>
      </c>
      <c r="Q1067" s="125">
        <f t="shared" si="126"/>
        <v>0</v>
      </c>
      <c r="R1067" s="125">
        <f t="shared" si="127"/>
        <v>0</v>
      </c>
      <c r="S1067" s="125">
        <f t="shared" si="128"/>
        <v>0</v>
      </c>
      <c r="T1067" s="125">
        <f t="shared" si="125"/>
        <v>0</v>
      </c>
    </row>
    <row r="1068" spans="1:20" ht="15">
      <c r="A1068" s="62" t="s">
        <v>954</v>
      </c>
      <c r="B1068" s="62">
        <v>269</v>
      </c>
      <c r="C1068" s="62">
        <v>1</v>
      </c>
      <c r="D1068" s="103" t="s">
        <v>160</v>
      </c>
      <c r="E1068" s="216" t="s">
        <v>963</v>
      </c>
      <c r="F1068" s="116"/>
      <c r="G1068" s="116"/>
      <c r="H1068" s="106"/>
      <c r="I1068" s="64"/>
      <c r="J1068" s="58"/>
      <c r="K1068" s="58"/>
      <c r="L1068" s="58"/>
      <c r="M1068" s="85">
        <v>10</v>
      </c>
      <c r="N1068" s="93">
        <v>12</v>
      </c>
      <c r="O1068" s="93"/>
      <c r="P1068" s="93">
        <f t="shared" si="124"/>
        <v>0</v>
      </c>
      <c r="Q1068" s="125">
        <f t="shared" si="126"/>
        <v>0</v>
      </c>
      <c r="R1068" s="125">
        <f t="shared" si="127"/>
        <v>0</v>
      </c>
      <c r="S1068" s="125">
        <f t="shared" si="128"/>
        <v>0</v>
      </c>
      <c r="T1068" s="125">
        <f t="shared" si="125"/>
        <v>0</v>
      </c>
    </row>
    <row r="1069" spans="1:20" ht="15">
      <c r="A1069" s="62" t="s">
        <v>954</v>
      </c>
      <c r="B1069" s="62">
        <v>270</v>
      </c>
      <c r="C1069" s="62">
        <v>1</v>
      </c>
      <c r="D1069" s="103" t="s">
        <v>160</v>
      </c>
      <c r="E1069" s="216" t="s">
        <v>963</v>
      </c>
      <c r="F1069" s="116"/>
      <c r="G1069" s="116"/>
      <c r="H1069" s="106"/>
      <c r="I1069" s="64"/>
      <c r="J1069" s="58"/>
      <c r="K1069" s="58"/>
      <c r="L1069" s="58"/>
      <c r="M1069" s="85">
        <v>10</v>
      </c>
      <c r="N1069" s="93">
        <v>12</v>
      </c>
      <c r="O1069" s="93"/>
      <c r="P1069" s="93">
        <f t="shared" si="124"/>
        <v>0</v>
      </c>
      <c r="Q1069" s="125">
        <f t="shared" si="126"/>
        <v>0</v>
      </c>
      <c r="R1069" s="125">
        <f t="shared" si="127"/>
        <v>0</v>
      </c>
      <c r="S1069" s="125">
        <f t="shared" si="128"/>
        <v>0</v>
      </c>
      <c r="T1069" s="125">
        <f t="shared" si="125"/>
        <v>0</v>
      </c>
    </row>
    <row r="1070" spans="1:20" ht="15">
      <c r="A1070" s="62" t="s">
        <v>954</v>
      </c>
      <c r="B1070" s="62">
        <v>271</v>
      </c>
      <c r="C1070" s="62">
        <v>1</v>
      </c>
      <c r="D1070" s="103" t="s">
        <v>1152</v>
      </c>
      <c r="E1070" s="216" t="s">
        <v>963</v>
      </c>
      <c r="F1070" s="225" t="s">
        <v>1153</v>
      </c>
      <c r="G1070" s="232">
        <v>41494</v>
      </c>
      <c r="H1070" s="106">
        <v>41297</v>
      </c>
      <c r="I1070" s="93">
        <v>951</v>
      </c>
      <c r="J1070" s="225" t="s">
        <v>438</v>
      </c>
      <c r="K1070" s="208" t="s">
        <v>1879</v>
      </c>
      <c r="L1070" s="208"/>
      <c r="M1070" s="85">
        <v>10</v>
      </c>
      <c r="N1070" s="93">
        <v>12</v>
      </c>
      <c r="O1070" s="93">
        <v>47</v>
      </c>
      <c r="P1070" s="93">
        <f t="shared" si="124"/>
        <v>7.9249999999999998</v>
      </c>
      <c r="Q1070" s="125">
        <f t="shared" si="126"/>
        <v>95.1</v>
      </c>
      <c r="R1070" s="125">
        <f t="shared" si="127"/>
        <v>372.47499999999997</v>
      </c>
      <c r="S1070" s="125">
        <f t="shared" si="128"/>
        <v>467.57499999999993</v>
      </c>
      <c r="T1070" s="125">
        <f t="shared" si="125"/>
        <v>483.42500000000007</v>
      </c>
    </row>
    <row r="1071" spans="1:20" ht="15">
      <c r="A1071" s="62" t="s">
        <v>954</v>
      </c>
      <c r="B1071" s="62">
        <v>272</v>
      </c>
      <c r="C1071" s="62">
        <v>1</v>
      </c>
      <c r="D1071" s="103" t="s">
        <v>1152</v>
      </c>
      <c r="E1071" s="216" t="s">
        <v>963</v>
      </c>
      <c r="F1071" s="225"/>
      <c r="G1071" s="232"/>
      <c r="H1071" s="106">
        <v>41297</v>
      </c>
      <c r="I1071" s="93"/>
      <c r="J1071" s="225"/>
      <c r="K1071" s="208"/>
      <c r="L1071" s="208"/>
      <c r="M1071" s="85"/>
      <c r="N1071" s="93">
        <v>12</v>
      </c>
      <c r="O1071" s="93"/>
      <c r="P1071" s="93">
        <f t="shared" si="124"/>
        <v>0</v>
      </c>
      <c r="Q1071" s="125">
        <f t="shared" si="126"/>
        <v>0</v>
      </c>
      <c r="R1071" s="125">
        <f t="shared" si="127"/>
        <v>0</v>
      </c>
      <c r="S1071" s="125">
        <f t="shared" si="128"/>
        <v>0</v>
      </c>
      <c r="T1071" s="125">
        <f t="shared" si="125"/>
        <v>0</v>
      </c>
    </row>
    <row r="1072" spans="1:20" ht="15">
      <c r="A1072" s="62" t="s">
        <v>954</v>
      </c>
      <c r="B1072" s="62">
        <v>273</v>
      </c>
      <c r="C1072" s="62">
        <v>1</v>
      </c>
      <c r="D1072" s="103" t="s">
        <v>1154</v>
      </c>
      <c r="E1072" s="216" t="s">
        <v>963</v>
      </c>
      <c r="F1072" s="225" t="s">
        <v>1155</v>
      </c>
      <c r="G1072" s="232"/>
      <c r="H1072" s="106">
        <v>41297</v>
      </c>
      <c r="I1072" s="64">
        <v>847.5</v>
      </c>
      <c r="J1072" s="225"/>
      <c r="K1072" s="208" t="s">
        <v>1879</v>
      </c>
      <c r="L1072" s="208"/>
      <c r="M1072" s="85">
        <v>10</v>
      </c>
      <c r="N1072" s="93">
        <v>12</v>
      </c>
      <c r="O1072" s="93">
        <v>47</v>
      </c>
      <c r="P1072" s="93">
        <f t="shared" si="124"/>
        <v>7.0625</v>
      </c>
      <c r="Q1072" s="125">
        <f t="shared" si="126"/>
        <v>84.75</v>
      </c>
      <c r="R1072" s="125">
        <f t="shared" si="127"/>
        <v>331.9375</v>
      </c>
      <c r="S1072" s="125">
        <f t="shared" si="128"/>
        <v>416.6875</v>
      </c>
      <c r="T1072" s="125">
        <f t="shared" si="125"/>
        <v>430.8125</v>
      </c>
    </row>
    <row r="1073" spans="1:20" ht="15">
      <c r="A1073" s="62" t="s">
        <v>954</v>
      </c>
      <c r="B1073" s="62">
        <v>274</v>
      </c>
      <c r="C1073" s="62">
        <v>1</v>
      </c>
      <c r="D1073" s="103" t="s">
        <v>1154</v>
      </c>
      <c r="E1073" s="216" t="s">
        <v>963</v>
      </c>
      <c r="F1073" s="225"/>
      <c r="G1073" s="232"/>
      <c r="H1073" s="106">
        <v>41297</v>
      </c>
      <c r="I1073" s="64"/>
      <c r="J1073" s="225"/>
      <c r="K1073" s="208"/>
      <c r="L1073" s="208"/>
      <c r="M1073" s="85"/>
      <c r="N1073" s="93">
        <v>12</v>
      </c>
      <c r="O1073" s="93"/>
      <c r="P1073" s="93">
        <f t="shared" si="124"/>
        <v>0</v>
      </c>
      <c r="Q1073" s="125">
        <f t="shared" si="126"/>
        <v>0</v>
      </c>
      <c r="R1073" s="125">
        <f t="shared" si="127"/>
        <v>0</v>
      </c>
      <c r="S1073" s="125">
        <f t="shared" si="128"/>
        <v>0</v>
      </c>
      <c r="T1073" s="125">
        <f t="shared" si="125"/>
        <v>0</v>
      </c>
    </row>
    <row r="1074" spans="1:20" ht="15">
      <c r="A1074" s="62" t="s">
        <v>954</v>
      </c>
      <c r="B1074" s="62">
        <v>275</v>
      </c>
      <c r="C1074" s="62">
        <v>1</v>
      </c>
      <c r="D1074" s="103" t="s">
        <v>1156</v>
      </c>
      <c r="E1074" s="216" t="s">
        <v>963</v>
      </c>
      <c r="F1074" s="225" t="s">
        <v>1157</v>
      </c>
      <c r="G1074" s="232"/>
      <c r="H1074" s="106">
        <v>41297</v>
      </c>
      <c r="I1074" s="93"/>
      <c r="J1074" s="225"/>
      <c r="K1074" s="208"/>
      <c r="L1074" s="208"/>
      <c r="M1074" s="231">
        <v>10</v>
      </c>
      <c r="N1074" s="93">
        <v>12</v>
      </c>
      <c r="O1074" s="93"/>
      <c r="P1074" s="93">
        <f t="shared" si="124"/>
        <v>0</v>
      </c>
      <c r="Q1074" s="125">
        <f t="shared" si="126"/>
        <v>0</v>
      </c>
      <c r="R1074" s="125">
        <f t="shared" si="127"/>
        <v>0</v>
      </c>
      <c r="S1074" s="125">
        <f t="shared" si="128"/>
        <v>0</v>
      </c>
      <c r="T1074" s="125">
        <f t="shared" si="125"/>
        <v>0</v>
      </c>
    </row>
    <row r="1075" spans="1:20" ht="15">
      <c r="A1075" s="62" t="s">
        <v>954</v>
      </c>
      <c r="B1075" s="62">
        <v>276</v>
      </c>
      <c r="C1075" s="62">
        <v>1</v>
      </c>
      <c r="D1075" s="103" t="s">
        <v>1156</v>
      </c>
      <c r="E1075" s="216" t="s">
        <v>963</v>
      </c>
      <c r="F1075" s="225"/>
      <c r="G1075" s="232"/>
      <c r="H1075" s="106">
        <v>41297</v>
      </c>
      <c r="I1075" s="93"/>
      <c r="J1075" s="225"/>
      <c r="K1075" s="208"/>
      <c r="L1075" s="208"/>
      <c r="M1075" s="231"/>
      <c r="N1075" s="93">
        <v>12</v>
      </c>
      <c r="O1075" s="93"/>
      <c r="P1075" s="93">
        <f t="shared" si="124"/>
        <v>0</v>
      </c>
      <c r="Q1075" s="125">
        <f t="shared" si="126"/>
        <v>0</v>
      </c>
      <c r="R1075" s="125">
        <f t="shared" si="127"/>
        <v>0</v>
      </c>
      <c r="S1075" s="125">
        <f t="shared" si="128"/>
        <v>0</v>
      </c>
      <c r="T1075" s="125">
        <f t="shared" si="125"/>
        <v>0</v>
      </c>
    </row>
    <row r="1076" spans="1:20" ht="15">
      <c r="A1076" s="62" t="s">
        <v>954</v>
      </c>
      <c r="B1076" s="62">
        <v>277</v>
      </c>
      <c r="C1076" s="62">
        <v>1</v>
      </c>
      <c r="D1076" s="103" t="s">
        <v>1156</v>
      </c>
      <c r="E1076" s="216" t="s">
        <v>963</v>
      </c>
      <c r="F1076" s="225"/>
      <c r="G1076" s="232"/>
      <c r="H1076" s="106">
        <v>41297</v>
      </c>
      <c r="I1076" s="93">
        <v>967.5</v>
      </c>
      <c r="J1076" s="225"/>
      <c r="K1076" s="208" t="s">
        <v>1879</v>
      </c>
      <c r="L1076" s="208"/>
      <c r="M1076" s="231"/>
      <c r="N1076" s="93">
        <v>12</v>
      </c>
      <c r="O1076" s="93">
        <v>47</v>
      </c>
      <c r="P1076" s="93">
        <f t="shared" si="124"/>
        <v>8.0625</v>
      </c>
      <c r="Q1076" s="125">
        <f t="shared" si="126"/>
        <v>96.75</v>
      </c>
      <c r="R1076" s="125">
        <f t="shared" si="127"/>
        <v>378.9375</v>
      </c>
      <c r="S1076" s="125">
        <f t="shared" si="128"/>
        <v>475.6875</v>
      </c>
      <c r="T1076" s="125">
        <f t="shared" si="125"/>
        <v>491.8125</v>
      </c>
    </row>
    <row r="1077" spans="1:20" ht="15">
      <c r="A1077" s="62" t="s">
        <v>954</v>
      </c>
      <c r="B1077" s="62">
        <v>278</v>
      </c>
      <c r="C1077" s="62">
        <v>1</v>
      </c>
      <c r="D1077" s="103" t="s">
        <v>1158</v>
      </c>
      <c r="E1077" s="216" t="s">
        <v>963</v>
      </c>
      <c r="F1077" s="208" t="s">
        <v>1159</v>
      </c>
      <c r="G1077" s="232"/>
      <c r="H1077" s="106">
        <v>41297</v>
      </c>
      <c r="I1077" s="64">
        <v>4875</v>
      </c>
      <c r="J1077" s="225"/>
      <c r="K1077" s="208" t="s">
        <v>1879</v>
      </c>
      <c r="L1077" s="208"/>
      <c r="M1077" s="85">
        <v>10</v>
      </c>
      <c r="N1077" s="93">
        <v>12</v>
      </c>
      <c r="O1077" s="93">
        <v>47</v>
      </c>
      <c r="P1077" s="93">
        <f t="shared" si="124"/>
        <v>40.625</v>
      </c>
      <c r="Q1077" s="125">
        <f t="shared" si="126"/>
        <v>487.5</v>
      </c>
      <c r="R1077" s="125">
        <f t="shared" si="127"/>
        <v>1909.375</v>
      </c>
      <c r="S1077" s="125">
        <f t="shared" si="128"/>
        <v>2396.875</v>
      </c>
      <c r="T1077" s="125">
        <f t="shared" si="125"/>
        <v>2478.125</v>
      </c>
    </row>
    <row r="1078" spans="1:20" ht="15">
      <c r="A1078" s="62" t="s">
        <v>954</v>
      </c>
      <c r="B1078" s="62">
        <v>280</v>
      </c>
      <c r="C1078" s="62">
        <v>1</v>
      </c>
      <c r="D1078" s="103" t="s">
        <v>1160</v>
      </c>
      <c r="E1078" s="216" t="s">
        <v>968</v>
      </c>
      <c r="F1078" s="208"/>
      <c r="G1078" s="232"/>
      <c r="H1078" s="85"/>
      <c r="I1078" s="64"/>
      <c r="J1078" s="225"/>
      <c r="K1078" s="208"/>
      <c r="L1078" s="208"/>
      <c r="M1078" s="85"/>
      <c r="N1078" s="93">
        <v>12</v>
      </c>
      <c r="O1078" s="93">
        <v>47</v>
      </c>
      <c r="P1078" s="93">
        <f t="shared" si="124"/>
        <v>0</v>
      </c>
      <c r="Q1078" s="125">
        <f t="shared" si="126"/>
        <v>0</v>
      </c>
      <c r="R1078" s="125">
        <f t="shared" si="127"/>
        <v>0</v>
      </c>
      <c r="S1078" s="125">
        <f t="shared" si="128"/>
        <v>0</v>
      </c>
      <c r="T1078" s="125">
        <f t="shared" si="125"/>
        <v>0</v>
      </c>
    </row>
    <row r="1079" spans="1:20" ht="15">
      <c r="A1079" s="62" t="s">
        <v>954</v>
      </c>
      <c r="B1079" s="62">
        <v>281</v>
      </c>
      <c r="C1079" s="62">
        <v>1</v>
      </c>
      <c r="D1079" s="103" t="s">
        <v>1161</v>
      </c>
      <c r="E1079" s="216" t="s">
        <v>1001</v>
      </c>
      <c r="F1079" s="225" t="s">
        <v>1162</v>
      </c>
      <c r="G1079" s="232"/>
      <c r="H1079" s="85"/>
      <c r="I1079" s="93"/>
      <c r="J1079" s="225"/>
      <c r="K1079" s="208"/>
      <c r="L1079" s="208"/>
      <c r="M1079" s="233">
        <v>10</v>
      </c>
      <c r="N1079" s="93">
        <v>12</v>
      </c>
      <c r="O1079" s="93">
        <v>47</v>
      </c>
      <c r="P1079" s="93">
        <f t="shared" si="124"/>
        <v>0</v>
      </c>
      <c r="Q1079" s="125">
        <f t="shared" si="126"/>
        <v>0</v>
      </c>
      <c r="R1079" s="125">
        <f t="shared" si="127"/>
        <v>0</v>
      </c>
      <c r="S1079" s="125">
        <f t="shared" si="128"/>
        <v>0</v>
      </c>
      <c r="T1079" s="125">
        <f t="shared" si="125"/>
        <v>0</v>
      </c>
    </row>
    <row r="1080" spans="1:20" ht="15">
      <c r="A1080" s="62" t="s">
        <v>954</v>
      </c>
      <c r="B1080" s="62">
        <v>282</v>
      </c>
      <c r="C1080" s="62">
        <v>1</v>
      </c>
      <c r="D1080" s="103" t="s">
        <v>1161</v>
      </c>
      <c r="E1080" s="216" t="s">
        <v>1001</v>
      </c>
      <c r="F1080" s="225"/>
      <c r="G1080" s="232"/>
      <c r="H1080" s="106">
        <v>41297</v>
      </c>
      <c r="I1080" s="93">
        <v>1912.5</v>
      </c>
      <c r="J1080" s="225"/>
      <c r="K1080" s="208" t="s">
        <v>1876</v>
      </c>
      <c r="L1080" s="208"/>
      <c r="M1080" s="233"/>
      <c r="N1080" s="93">
        <v>12</v>
      </c>
      <c r="O1080" s="93">
        <v>47</v>
      </c>
      <c r="P1080" s="93">
        <f t="shared" si="124"/>
        <v>15.9375</v>
      </c>
      <c r="Q1080" s="125">
        <f t="shared" si="126"/>
        <v>191.25</v>
      </c>
      <c r="R1080" s="125">
        <f t="shared" si="127"/>
        <v>749.0625</v>
      </c>
      <c r="S1080" s="125">
        <f t="shared" si="128"/>
        <v>940.3125</v>
      </c>
      <c r="T1080" s="125">
        <f t="shared" si="125"/>
        <v>972.1875</v>
      </c>
    </row>
    <row r="1081" spans="1:20" ht="15">
      <c r="A1081" s="62" t="s">
        <v>954</v>
      </c>
      <c r="B1081" s="62">
        <v>283</v>
      </c>
      <c r="C1081" s="62">
        <v>1</v>
      </c>
      <c r="D1081" s="103" t="s">
        <v>1163</v>
      </c>
      <c r="E1081" s="216" t="s">
        <v>1001</v>
      </c>
      <c r="F1081" s="225"/>
      <c r="G1081" s="232"/>
      <c r="H1081" s="85"/>
      <c r="I1081" s="93"/>
      <c r="J1081" s="225"/>
      <c r="K1081" s="208"/>
      <c r="L1081" s="208"/>
      <c r="M1081" s="233"/>
      <c r="N1081" s="93">
        <v>12</v>
      </c>
      <c r="O1081" s="93">
        <v>47</v>
      </c>
      <c r="P1081" s="93">
        <f t="shared" si="124"/>
        <v>0</v>
      </c>
      <c r="Q1081" s="125">
        <f t="shared" si="126"/>
        <v>0</v>
      </c>
      <c r="R1081" s="125">
        <f t="shared" si="127"/>
        <v>0</v>
      </c>
      <c r="S1081" s="125">
        <f t="shared" si="128"/>
        <v>0</v>
      </c>
      <c r="T1081" s="125">
        <f t="shared" si="125"/>
        <v>0</v>
      </c>
    </row>
    <row r="1082" spans="1:20" ht="15">
      <c r="A1082" s="62" t="s">
        <v>954</v>
      </c>
      <c r="B1082" s="62">
        <v>284</v>
      </c>
      <c r="C1082" s="62">
        <v>1</v>
      </c>
      <c r="D1082" s="103" t="s">
        <v>1164</v>
      </c>
      <c r="E1082" s="216" t="s">
        <v>1001</v>
      </c>
      <c r="F1082" s="58"/>
      <c r="G1082" s="232">
        <v>41509</v>
      </c>
      <c r="H1082" s="106">
        <v>41297</v>
      </c>
      <c r="I1082" s="64">
        <v>397.41</v>
      </c>
      <c r="J1082" s="225" t="s">
        <v>1003</v>
      </c>
      <c r="K1082" s="208" t="s">
        <v>1879</v>
      </c>
      <c r="L1082" s="208"/>
      <c r="M1082" s="85">
        <v>10</v>
      </c>
      <c r="N1082" s="93">
        <v>12</v>
      </c>
      <c r="O1082" s="93">
        <v>47</v>
      </c>
      <c r="P1082" s="93">
        <f t="shared" si="124"/>
        <v>3.31175</v>
      </c>
      <c r="Q1082" s="125">
        <f t="shared" si="126"/>
        <v>39.741</v>
      </c>
      <c r="R1082" s="125">
        <f t="shared" si="127"/>
        <v>155.65225000000001</v>
      </c>
      <c r="S1082" s="125">
        <f t="shared" si="128"/>
        <v>195.39325000000002</v>
      </c>
      <c r="T1082" s="125">
        <f t="shared" si="125"/>
        <v>202.01675</v>
      </c>
    </row>
    <row r="1083" spans="1:20" ht="15">
      <c r="A1083" s="62" t="s">
        <v>954</v>
      </c>
      <c r="B1083" s="62">
        <v>285</v>
      </c>
      <c r="C1083" s="62">
        <v>1</v>
      </c>
      <c r="D1083" s="103" t="s">
        <v>1165</v>
      </c>
      <c r="E1083" s="216" t="s">
        <v>1001</v>
      </c>
      <c r="F1083" s="58" t="s">
        <v>1166</v>
      </c>
      <c r="G1083" s="232"/>
      <c r="H1083" s="106">
        <v>41297</v>
      </c>
      <c r="I1083" s="64">
        <v>3583.62</v>
      </c>
      <c r="J1083" s="225"/>
      <c r="K1083" s="208" t="s">
        <v>1879</v>
      </c>
      <c r="L1083" s="208"/>
      <c r="M1083" s="85">
        <v>10</v>
      </c>
      <c r="N1083" s="93">
        <v>12</v>
      </c>
      <c r="O1083" s="93">
        <v>47</v>
      </c>
      <c r="P1083" s="93">
        <f t="shared" si="124"/>
        <v>29.863499999999998</v>
      </c>
      <c r="Q1083" s="125">
        <f t="shared" si="126"/>
        <v>358.36199999999997</v>
      </c>
      <c r="R1083" s="125">
        <f t="shared" si="127"/>
        <v>1403.5844999999999</v>
      </c>
      <c r="S1083" s="125">
        <f t="shared" si="128"/>
        <v>1761.9465</v>
      </c>
      <c r="T1083" s="125">
        <f t="shared" si="125"/>
        <v>1821.6734999999999</v>
      </c>
    </row>
    <row r="1084" spans="1:20" ht="15">
      <c r="A1084" s="62" t="s">
        <v>954</v>
      </c>
      <c r="B1084" s="62">
        <v>286</v>
      </c>
      <c r="C1084" s="62">
        <v>1</v>
      </c>
      <c r="D1084" s="103" t="s">
        <v>1167</v>
      </c>
      <c r="E1084" s="216" t="s">
        <v>1001</v>
      </c>
      <c r="F1084" s="225" t="s">
        <v>1168</v>
      </c>
      <c r="G1084" s="232"/>
      <c r="H1084" s="106">
        <v>41297</v>
      </c>
      <c r="I1084" s="93">
        <v>1093.0999999999999</v>
      </c>
      <c r="J1084" s="225"/>
      <c r="K1084" s="208" t="s">
        <v>1879</v>
      </c>
      <c r="L1084" s="208"/>
      <c r="M1084" s="85">
        <v>10</v>
      </c>
      <c r="N1084" s="93">
        <v>12</v>
      </c>
      <c r="O1084" s="93">
        <v>47</v>
      </c>
      <c r="P1084" s="93">
        <f t="shared" si="124"/>
        <v>9.1091666666666651</v>
      </c>
      <c r="Q1084" s="125">
        <f t="shared" si="126"/>
        <v>109.30999999999997</v>
      </c>
      <c r="R1084" s="125">
        <f t="shared" si="127"/>
        <v>428.13083333333327</v>
      </c>
      <c r="S1084" s="125">
        <f t="shared" si="128"/>
        <v>537.44083333333322</v>
      </c>
      <c r="T1084" s="125">
        <f t="shared" si="125"/>
        <v>555.65916666666669</v>
      </c>
    </row>
    <row r="1085" spans="1:20" ht="15">
      <c r="A1085" s="62" t="s">
        <v>954</v>
      </c>
      <c r="B1085" s="62">
        <v>287</v>
      </c>
      <c r="C1085" s="62">
        <v>1</v>
      </c>
      <c r="D1085" s="103" t="s">
        <v>1167</v>
      </c>
      <c r="E1085" s="216" t="s">
        <v>1001</v>
      </c>
      <c r="F1085" s="225"/>
      <c r="G1085" s="232"/>
      <c r="H1085" s="85"/>
      <c r="I1085" s="93"/>
      <c r="J1085" s="225"/>
      <c r="K1085" s="208"/>
      <c r="L1085" s="208"/>
      <c r="M1085" s="85">
        <v>10</v>
      </c>
      <c r="N1085" s="93">
        <v>12</v>
      </c>
      <c r="O1085" s="93">
        <v>47</v>
      </c>
      <c r="P1085" s="93">
        <f t="shared" si="124"/>
        <v>0</v>
      </c>
      <c r="Q1085" s="125">
        <f t="shared" si="126"/>
        <v>0</v>
      </c>
      <c r="R1085" s="125">
        <f t="shared" si="127"/>
        <v>0</v>
      </c>
      <c r="S1085" s="125">
        <f t="shared" si="128"/>
        <v>0</v>
      </c>
      <c r="T1085" s="125">
        <f t="shared" si="125"/>
        <v>0</v>
      </c>
    </row>
    <row r="1086" spans="1:20" ht="15">
      <c r="A1086" s="62" t="s">
        <v>954</v>
      </c>
      <c r="B1086" s="62">
        <v>288</v>
      </c>
      <c r="C1086" s="62">
        <v>1</v>
      </c>
      <c r="D1086" s="103" t="s">
        <v>1167</v>
      </c>
      <c r="E1086" s="216" t="s">
        <v>1001</v>
      </c>
      <c r="F1086" s="225"/>
      <c r="G1086" s="232"/>
      <c r="H1086" s="85"/>
      <c r="I1086" s="93"/>
      <c r="J1086" s="225"/>
      <c r="K1086" s="208"/>
      <c r="L1086" s="208"/>
      <c r="M1086" s="85">
        <v>10</v>
      </c>
      <c r="N1086" s="93">
        <v>12</v>
      </c>
      <c r="O1086" s="93">
        <v>47</v>
      </c>
      <c r="P1086" s="93">
        <f t="shared" si="124"/>
        <v>0</v>
      </c>
      <c r="Q1086" s="125">
        <f t="shared" si="126"/>
        <v>0</v>
      </c>
      <c r="R1086" s="125">
        <f t="shared" si="127"/>
        <v>0</v>
      </c>
      <c r="S1086" s="125">
        <f t="shared" si="128"/>
        <v>0</v>
      </c>
      <c r="T1086" s="125">
        <f t="shared" si="125"/>
        <v>0</v>
      </c>
    </row>
    <row r="1087" spans="1:20" ht="15">
      <c r="A1087" s="62" t="s">
        <v>954</v>
      </c>
      <c r="B1087" s="62">
        <v>289</v>
      </c>
      <c r="C1087" s="62">
        <v>1</v>
      </c>
      <c r="D1087" s="103" t="s">
        <v>1167</v>
      </c>
      <c r="E1087" s="216" t="s">
        <v>1001</v>
      </c>
      <c r="F1087" s="225"/>
      <c r="G1087" s="232"/>
      <c r="H1087" s="85"/>
      <c r="I1087" s="93"/>
      <c r="J1087" s="225"/>
      <c r="K1087" s="208"/>
      <c r="L1087" s="208"/>
      <c r="M1087" s="85">
        <v>10</v>
      </c>
      <c r="N1087" s="93">
        <v>12</v>
      </c>
      <c r="O1087" s="93">
        <v>47</v>
      </c>
      <c r="P1087" s="93">
        <f t="shared" si="124"/>
        <v>0</v>
      </c>
      <c r="Q1087" s="125">
        <f t="shared" si="126"/>
        <v>0</v>
      </c>
      <c r="R1087" s="125">
        <f t="shared" si="127"/>
        <v>0</v>
      </c>
      <c r="S1087" s="125">
        <f t="shared" si="128"/>
        <v>0</v>
      </c>
      <c r="T1087" s="125">
        <f t="shared" si="125"/>
        <v>0</v>
      </c>
    </row>
    <row r="1088" spans="1:20" ht="15">
      <c r="A1088" s="169" t="s">
        <v>954</v>
      </c>
      <c r="B1088" s="62">
        <v>290</v>
      </c>
      <c r="C1088" s="62">
        <v>1</v>
      </c>
      <c r="D1088" s="103" t="s">
        <v>1169</v>
      </c>
      <c r="E1088" s="216" t="s">
        <v>1001</v>
      </c>
      <c r="F1088" s="225" t="s">
        <v>1170</v>
      </c>
      <c r="G1088" s="232"/>
      <c r="H1088" s="85"/>
      <c r="I1088" s="93"/>
      <c r="J1088" s="225"/>
      <c r="K1088" s="208"/>
      <c r="L1088" s="208"/>
      <c r="M1088" s="85">
        <v>10</v>
      </c>
      <c r="N1088" s="93">
        <v>12</v>
      </c>
      <c r="O1088" s="93">
        <v>47</v>
      </c>
      <c r="P1088" s="93">
        <f t="shared" si="124"/>
        <v>0</v>
      </c>
      <c r="Q1088" s="125">
        <f t="shared" si="126"/>
        <v>0</v>
      </c>
      <c r="R1088" s="125">
        <f t="shared" si="127"/>
        <v>0</v>
      </c>
      <c r="S1088" s="125">
        <f t="shared" si="128"/>
        <v>0</v>
      </c>
      <c r="T1088" s="125">
        <f t="shared" si="125"/>
        <v>0</v>
      </c>
    </row>
    <row r="1089" spans="1:20" ht="15">
      <c r="A1089" s="169" t="s">
        <v>954</v>
      </c>
      <c r="B1089" s="62">
        <v>291</v>
      </c>
      <c r="C1089" s="62">
        <v>1</v>
      </c>
      <c r="D1089" s="103" t="s">
        <v>1169</v>
      </c>
      <c r="E1089" s="216" t="s">
        <v>1001</v>
      </c>
      <c r="F1089" s="225"/>
      <c r="G1089" s="232"/>
      <c r="H1089" s="106">
        <v>41297</v>
      </c>
      <c r="I1089" s="93">
        <v>1096.55</v>
      </c>
      <c r="J1089" s="225"/>
      <c r="K1089" s="208" t="s">
        <v>1879</v>
      </c>
      <c r="L1089" s="208"/>
      <c r="M1089" s="85">
        <v>10</v>
      </c>
      <c r="N1089" s="93">
        <v>12</v>
      </c>
      <c r="O1089" s="93">
        <v>47</v>
      </c>
      <c r="P1089" s="93">
        <f t="shared" si="124"/>
        <v>9.1379166666666674</v>
      </c>
      <c r="Q1089" s="125">
        <f t="shared" si="126"/>
        <v>109.655</v>
      </c>
      <c r="R1089" s="125">
        <f t="shared" si="127"/>
        <v>429.48208333333338</v>
      </c>
      <c r="S1089" s="125">
        <f t="shared" si="128"/>
        <v>539.13708333333341</v>
      </c>
      <c r="T1089" s="125">
        <f t="shared" si="125"/>
        <v>557.41291666666655</v>
      </c>
    </row>
    <row r="1090" spans="1:20" ht="15">
      <c r="A1090" s="169" t="s">
        <v>954</v>
      </c>
      <c r="B1090" s="62">
        <v>292</v>
      </c>
      <c r="C1090" s="62">
        <v>1</v>
      </c>
      <c r="D1090" s="103" t="s">
        <v>1169</v>
      </c>
      <c r="E1090" s="216" t="s">
        <v>1001</v>
      </c>
      <c r="F1090" s="225"/>
      <c r="G1090" s="232"/>
      <c r="H1090" s="106">
        <v>41297</v>
      </c>
      <c r="I1090" s="93"/>
      <c r="J1090" s="225"/>
      <c r="K1090" s="208"/>
      <c r="L1090" s="208"/>
      <c r="M1090" s="42"/>
      <c r="N1090" s="93">
        <v>12</v>
      </c>
      <c r="O1090" s="93">
        <v>47</v>
      </c>
      <c r="P1090" s="93">
        <f t="shared" si="124"/>
        <v>0</v>
      </c>
      <c r="Q1090" s="125">
        <f t="shared" si="126"/>
        <v>0</v>
      </c>
      <c r="R1090" s="125">
        <f t="shared" si="127"/>
        <v>0</v>
      </c>
      <c r="S1090" s="125">
        <f t="shared" si="128"/>
        <v>0</v>
      </c>
      <c r="T1090" s="125">
        <f t="shared" si="125"/>
        <v>0</v>
      </c>
    </row>
    <row r="1091" spans="1:20" ht="15">
      <c r="A1091" s="169" t="s">
        <v>954</v>
      </c>
      <c r="B1091" s="62">
        <v>293</v>
      </c>
      <c r="C1091" s="62">
        <v>1</v>
      </c>
      <c r="D1091" s="103" t="s">
        <v>1169</v>
      </c>
      <c r="E1091" s="216" t="s">
        <v>1001</v>
      </c>
      <c r="F1091" s="225"/>
      <c r="G1091" s="232"/>
      <c r="H1091" s="106">
        <v>41297</v>
      </c>
      <c r="I1091" s="93"/>
      <c r="J1091" s="225"/>
      <c r="K1091" s="208"/>
      <c r="L1091" s="208"/>
      <c r="M1091" s="42"/>
      <c r="N1091" s="93">
        <v>12</v>
      </c>
      <c r="O1091" s="93">
        <v>47</v>
      </c>
      <c r="P1091" s="93">
        <f t="shared" si="124"/>
        <v>0</v>
      </c>
      <c r="Q1091" s="125">
        <f t="shared" si="126"/>
        <v>0</v>
      </c>
      <c r="R1091" s="125">
        <f t="shared" si="127"/>
        <v>0</v>
      </c>
      <c r="S1091" s="125">
        <f t="shared" si="128"/>
        <v>0</v>
      </c>
      <c r="T1091" s="125">
        <f t="shared" si="125"/>
        <v>0</v>
      </c>
    </row>
    <row r="1092" spans="1:20" ht="15">
      <c r="A1092" s="62" t="s">
        <v>954</v>
      </c>
      <c r="B1092" s="62">
        <v>294</v>
      </c>
      <c r="C1092" s="62">
        <v>1</v>
      </c>
      <c r="D1092" s="103" t="s">
        <v>1171</v>
      </c>
      <c r="E1092" s="216" t="s">
        <v>1001</v>
      </c>
      <c r="F1092" s="58" t="s">
        <v>1172</v>
      </c>
      <c r="G1092" s="232"/>
      <c r="H1092" s="106">
        <v>41297</v>
      </c>
      <c r="I1092" s="64">
        <v>2185.34</v>
      </c>
      <c r="J1092" s="225"/>
      <c r="K1092" s="208" t="s">
        <v>1879</v>
      </c>
      <c r="L1092" s="208"/>
      <c r="M1092" s="170">
        <v>10</v>
      </c>
      <c r="N1092" s="93">
        <v>12</v>
      </c>
      <c r="O1092" s="93">
        <v>47</v>
      </c>
      <c r="P1092" s="93">
        <f t="shared" si="124"/>
        <v>18.211166666666667</v>
      </c>
      <c r="Q1092" s="125">
        <f t="shared" si="126"/>
        <v>218.53399999999999</v>
      </c>
      <c r="R1092" s="125">
        <f t="shared" si="127"/>
        <v>855.92483333333337</v>
      </c>
      <c r="S1092" s="125">
        <f t="shared" si="128"/>
        <v>1074.4588333333334</v>
      </c>
      <c r="T1092" s="125">
        <f t="shared" si="125"/>
        <v>1110.8811666666668</v>
      </c>
    </row>
    <row r="1093" spans="1:20" ht="15">
      <c r="A1093" s="62" t="s">
        <v>954</v>
      </c>
      <c r="B1093" s="62">
        <v>295</v>
      </c>
      <c r="C1093" s="62">
        <v>1</v>
      </c>
      <c r="D1093" s="103" t="s">
        <v>1173</v>
      </c>
      <c r="E1093" s="216" t="s">
        <v>1001</v>
      </c>
      <c r="F1093" s="58" t="s">
        <v>1174</v>
      </c>
      <c r="G1093" s="232"/>
      <c r="H1093" s="106">
        <v>41297</v>
      </c>
      <c r="I1093" s="64">
        <v>1012.93</v>
      </c>
      <c r="J1093" s="225"/>
      <c r="K1093" s="208" t="s">
        <v>1879</v>
      </c>
      <c r="L1093" s="208"/>
      <c r="M1093" s="170">
        <v>10</v>
      </c>
      <c r="N1093" s="93">
        <v>12</v>
      </c>
      <c r="O1093" s="93">
        <v>47</v>
      </c>
      <c r="P1093" s="93">
        <f t="shared" si="124"/>
        <v>8.4410833333333333</v>
      </c>
      <c r="Q1093" s="125">
        <f t="shared" si="126"/>
        <v>101.29300000000001</v>
      </c>
      <c r="R1093" s="125">
        <f t="shared" si="127"/>
        <v>396.73091666666664</v>
      </c>
      <c r="S1093" s="125">
        <f t="shared" si="128"/>
        <v>498.02391666666665</v>
      </c>
      <c r="T1093" s="125">
        <f t="shared" si="125"/>
        <v>514.9060833333333</v>
      </c>
    </row>
    <row r="1094" spans="1:20" ht="15">
      <c r="A1094" s="62" t="s">
        <v>954</v>
      </c>
      <c r="B1094" s="62">
        <v>296</v>
      </c>
      <c r="C1094" s="62">
        <v>1</v>
      </c>
      <c r="D1094" s="103" t="s">
        <v>1175</v>
      </c>
      <c r="E1094" s="216" t="s">
        <v>1001</v>
      </c>
      <c r="F1094" s="58" t="s">
        <v>1176</v>
      </c>
      <c r="G1094" s="232"/>
      <c r="H1094" s="106">
        <v>41297</v>
      </c>
      <c r="I1094" s="64">
        <v>1012.93</v>
      </c>
      <c r="J1094" s="225"/>
      <c r="K1094" s="208" t="s">
        <v>1879</v>
      </c>
      <c r="L1094" s="208"/>
      <c r="M1094" s="170">
        <v>10</v>
      </c>
      <c r="N1094" s="93">
        <v>12</v>
      </c>
      <c r="O1094" s="93">
        <v>47</v>
      </c>
      <c r="P1094" s="93">
        <f t="shared" si="124"/>
        <v>8.4410833333333333</v>
      </c>
      <c r="Q1094" s="125">
        <f t="shared" si="126"/>
        <v>101.29300000000001</v>
      </c>
      <c r="R1094" s="125">
        <f t="shared" si="127"/>
        <v>396.73091666666664</v>
      </c>
      <c r="S1094" s="125">
        <f t="shared" si="128"/>
        <v>498.02391666666665</v>
      </c>
      <c r="T1094" s="125">
        <f t="shared" si="125"/>
        <v>514.9060833333333</v>
      </c>
    </row>
    <row r="1095" spans="1:20" ht="15">
      <c r="A1095" s="62" t="s">
        <v>954</v>
      </c>
      <c r="B1095" s="62">
        <v>297</v>
      </c>
      <c r="C1095" s="62">
        <v>1</v>
      </c>
      <c r="D1095" s="103" t="s">
        <v>1177</v>
      </c>
      <c r="E1095" s="216" t="s">
        <v>1001</v>
      </c>
      <c r="F1095" s="58" t="s">
        <v>1178</v>
      </c>
      <c r="G1095" s="232"/>
      <c r="H1095" s="106">
        <v>41297</v>
      </c>
      <c r="I1095" s="64">
        <v>938.79</v>
      </c>
      <c r="J1095" s="225"/>
      <c r="K1095" s="208" t="s">
        <v>1879</v>
      </c>
      <c r="L1095" s="208"/>
      <c r="M1095" s="170">
        <v>10</v>
      </c>
      <c r="N1095" s="93">
        <v>12</v>
      </c>
      <c r="O1095" s="93">
        <v>47</v>
      </c>
      <c r="P1095" s="93">
        <f t="shared" si="124"/>
        <v>7.8232499999999989</v>
      </c>
      <c r="Q1095" s="125">
        <f t="shared" si="126"/>
        <v>93.878999999999991</v>
      </c>
      <c r="R1095" s="125">
        <f t="shared" si="127"/>
        <v>367.69274999999993</v>
      </c>
      <c r="S1095" s="125">
        <f t="shared" si="128"/>
        <v>461.57174999999995</v>
      </c>
      <c r="T1095" s="125">
        <f t="shared" si="125"/>
        <v>477.21825000000001</v>
      </c>
    </row>
    <row r="1096" spans="1:20" ht="15">
      <c r="A1096" s="62" t="s">
        <v>954</v>
      </c>
      <c r="B1096" s="62">
        <v>298</v>
      </c>
      <c r="C1096" s="62">
        <v>1</v>
      </c>
      <c r="D1096" s="103" t="s">
        <v>1179</v>
      </c>
      <c r="E1096" s="216" t="s">
        <v>1001</v>
      </c>
      <c r="F1096" s="58" t="s">
        <v>1180</v>
      </c>
      <c r="G1096" s="232"/>
      <c r="H1096" s="106">
        <v>41297</v>
      </c>
      <c r="I1096" s="107">
        <v>1404.31</v>
      </c>
      <c r="J1096" s="225"/>
      <c r="K1096" s="208" t="s">
        <v>1879</v>
      </c>
      <c r="L1096" s="208"/>
      <c r="M1096" s="170">
        <v>10</v>
      </c>
      <c r="N1096" s="93">
        <v>12</v>
      </c>
      <c r="O1096" s="93">
        <v>47</v>
      </c>
      <c r="P1096" s="93">
        <f t="shared" ref="P1096:P1159" si="130">+I1096/10/12</f>
        <v>11.702583333333331</v>
      </c>
      <c r="Q1096" s="125">
        <f t="shared" si="126"/>
        <v>140.43099999999998</v>
      </c>
      <c r="R1096" s="125">
        <f t="shared" si="127"/>
        <v>550.0214166666666</v>
      </c>
      <c r="S1096" s="125">
        <f t="shared" si="128"/>
        <v>690.45241666666652</v>
      </c>
      <c r="T1096" s="125">
        <f t="shared" ref="T1096:T1159" si="131">+I1096-S1096</f>
        <v>713.85758333333342</v>
      </c>
    </row>
    <row r="1097" spans="1:20" ht="15">
      <c r="A1097" s="62" t="s">
        <v>954</v>
      </c>
      <c r="B1097" s="62">
        <v>299</v>
      </c>
      <c r="C1097" s="62">
        <v>1</v>
      </c>
      <c r="D1097" s="103" t="s">
        <v>1181</v>
      </c>
      <c r="E1097" s="216" t="s">
        <v>1001</v>
      </c>
      <c r="F1097" s="58" t="s">
        <v>1182</v>
      </c>
      <c r="G1097" s="232"/>
      <c r="H1097" s="106">
        <v>41297</v>
      </c>
      <c r="I1097" s="107">
        <v>1404.31</v>
      </c>
      <c r="J1097" s="225"/>
      <c r="K1097" s="208" t="s">
        <v>1879</v>
      </c>
      <c r="L1097" s="208"/>
      <c r="M1097" s="170">
        <v>10</v>
      </c>
      <c r="N1097" s="93">
        <v>12</v>
      </c>
      <c r="O1097" s="93">
        <v>47</v>
      </c>
      <c r="P1097" s="93">
        <f t="shared" si="130"/>
        <v>11.702583333333331</v>
      </c>
      <c r="Q1097" s="125">
        <f t="shared" ref="Q1097:Q1160" si="132">+P1097*N1097</f>
        <v>140.43099999999998</v>
      </c>
      <c r="R1097" s="125">
        <f t="shared" ref="R1097:R1160" si="133">+P1097*O1097</f>
        <v>550.0214166666666</v>
      </c>
      <c r="S1097" s="125">
        <f t="shared" ref="S1097:S1160" si="134">+R1097+Q1097</f>
        <v>690.45241666666652</v>
      </c>
      <c r="T1097" s="125">
        <f t="shared" si="131"/>
        <v>713.85758333333342</v>
      </c>
    </row>
    <row r="1098" spans="1:20" ht="15">
      <c r="A1098" s="62" t="s">
        <v>954</v>
      </c>
      <c r="B1098" s="62">
        <v>303</v>
      </c>
      <c r="C1098" s="62">
        <v>1</v>
      </c>
      <c r="D1098" s="103" t="s">
        <v>1183</v>
      </c>
      <c r="E1098" s="216" t="s">
        <v>1001</v>
      </c>
      <c r="F1098" s="225" t="s">
        <v>1184</v>
      </c>
      <c r="G1098" s="232"/>
      <c r="H1098" s="106">
        <v>41297</v>
      </c>
      <c r="I1098" s="93">
        <v>629.30999999999995</v>
      </c>
      <c r="J1098" s="225"/>
      <c r="K1098" s="208" t="s">
        <v>1879</v>
      </c>
      <c r="L1098" s="208"/>
      <c r="M1098" s="170">
        <v>10</v>
      </c>
      <c r="N1098" s="93">
        <v>12</v>
      </c>
      <c r="O1098" s="93">
        <v>47</v>
      </c>
      <c r="P1098" s="93">
        <f t="shared" si="130"/>
        <v>5.2442500000000001</v>
      </c>
      <c r="Q1098" s="125">
        <f t="shared" si="132"/>
        <v>62.930999999999997</v>
      </c>
      <c r="R1098" s="125">
        <f t="shared" si="133"/>
        <v>246.47975</v>
      </c>
      <c r="S1098" s="125">
        <f t="shared" si="134"/>
        <v>309.41075000000001</v>
      </c>
      <c r="T1098" s="125">
        <f t="shared" si="131"/>
        <v>319.89924999999994</v>
      </c>
    </row>
    <row r="1099" spans="1:20" ht="15">
      <c r="A1099" s="62" t="s">
        <v>954</v>
      </c>
      <c r="B1099" s="62">
        <v>304</v>
      </c>
      <c r="C1099" s="62">
        <v>1</v>
      </c>
      <c r="D1099" s="103" t="s">
        <v>1183</v>
      </c>
      <c r="E1099" s="216" t="s">
        <v>1001</v>
      </c>
      <c r="F1099" s="225"/>
      <c r="G1099" s="232"/>
      <c r="H1099" s="106">
        <v>41297</v>
      </c>
      <c r="I1099" s="93"/>
      <c r="J1099" s="225"/>
      <c r="K1099" s="208"/>
      <c r="L1099" s="208"/>
      <c r="M1099" s="170">
        <v>10</v>
      </c>
      <c r="N1099" s="93">
        <v>12</v>
      </c>
      <c r="O1099" s="93">
        <v>47</v>
      </c>
      <c r="P1099" s="93">
        <f t="shared" si="130"/>
        <v>0</v>
      </c>
      <c r="Q1099" s="125">
        <f t="shared" si="132"/>
        <v>0</v>
      </c>
      <c r="R1099" s="125">
        <f t="shared" si="133"/>
        <v>0</v>
      </c>
      <c r="S1099" s="125">
        <f t="shared" si="134"/>
        <v>0</v>
      </c>
      <c r="T1099" s="125">
        <f t="shared" si="131"/>
        <v>0</v>
      </c>
    </row>
    <row r="1100" spans="1:20" ht="15">
      <c r="A1100" s="62" t="s">
        <v>954</v>
      </c>
      <c r="B1100" s="62">
        <v>305</v>
      </c>
      <c r="C1100" s="62">
        <v>1</v>
      </c>
      <c r="D1100" s="103" t="s">
        <v>1185</v>
      </c>
      <c r="E1100" s="216" t="s">
        <v>1001</v>
      </c>
      <c r="F1100" s="58"/>
      <c r="G1100" s="232"/>
      <c r="H1100" s="106">
        <v>41297</v>
      </c>
      <c r="I1100" s="64">
        <v>5715.52</v>
      </c>
      <c r="J1100" s="225"/>
      <c r="K1100" s="208" t="s">
        <v>1879</v>
      </c>
      <c r="L1100" s="208"/>
      <c r="M1100" s="170">
        <v>10</v>
      </c>
      <c r="N1100" s="93">
        <v>12</v>
      </c>
      <c r="O1100" s="93">
        <v>47</v>
      </c>
      <c r="P1100" s="93">
        <f t="shared" si="130"/>
        <v>47.629333333333335</v>
      </c>
      <c r="Q1100" s="125">
        <f t="shared" si="132"/>
        <v>571.55200000000002</v>
      </c>
      <c r="R1100" s="125">
        <f t="shared" si="133"/>
        <v>2238.5786666666668</v>
      </c>
      <c r="S1100" s="125">
        <f t="shared" si="134"/>
        <v>2810.1306666666669</v>
      </c>
      <c r="T1100" s="125">
        <f t="shared" si="131"/>
        <v>2905.3893333333335</v>
      </c>
    </row>
    <row r="1101" spans="1:20" ht="15">
      <c r="A1101" s="62" t="s">
        <v>954</v>
      </c>
      <c r="B1101" s="62">
        <v>307</v>
      </c>
      <c r="C1101" s="62">
        <v>1</v>
      </c>
      <c r="D1101" s="103" t="s">
        <v>1186</v>
      </c>
      <c r="E1101" s="216" t="s">
        <v>1001</v>
      </c>
      <c r="F1101" s="58"/>
      <c r="G1101" s="232">
        <v>41464</v>
      </c>
      <c r="H1101" s="109">
        <v>41464</v>
      </c>
      <c r="I1101" s="93">
        <v>1572.41</v>
      </c>
      <c r="J1101" s="225" t="s">
        <v>1003</v>
      </c>
      <c r="K1101" s="208" t="s">
        <v>1879</v>
      </c>
      <c r="L1101" s="208"/>
      <c r="M1101" s="170">
        <v>10</v>
      </c>
      <c r="N1101" s="93">
        <v>12</v>
      </c>
      <c r="O1101" s="93">
        <f t="shared" ref="O1101:O1107" si="135">5+12+12+12</f>
        <v>41</v>
      </c>
      <c r="P1101" s="93">
        <f t="shared" si="130"/>
        <v>13.103416666666668</v>
      </c>
      <c r="Q1101" s="125">
        <f t="shared" si="132"/>
        <v>157.24100000000001</v>
      </c>
      <c r="R1101" s="125">
        <f t="shared" si="133"/>
        <v>537.24008333333336</v>
      </c>
      <c r="S1101" s="125">
        <f t="shared" si="134"/>
        <v>694.48108333333334</v>
      </c>
      <c r="T1101" s="125">
        <f t="shared" si="131"/>
        <v>877.92891666666674</v>
      </c>
    </row>
    <row r="1102" spans="1:20" ht="15">
      <c r="A1102" s="62" t="s">
        <v>954</v>
      </c>
      <c r="B1102" s="62">
        <v>308</v>
      </c>
      <c r="C1102" s="62">
        <v>1</v>
      </c>
      <c r="D1102" s="103" t="s">
        <v>1186</v>
      </c>
      <c r="E1102" s="216" t="s">
        <v>1001</v>
      </c>
      <c r="F1102" s="58"/>
      <c r="G1102" s="232"/>
      <c r="H1102" s="109">
        <v>41464</v>
      </c>
      <c r="I1102" s="93"/>
      <c r="J1102" s="225"/>
      <c r="K1102" s="208"/>
      <c r="L1102" s="208"/>
      <c r="M1102" s="170">
        <v>10</v>
      </c>
      <c r="N1102" s="93">
        <v>12</v>
      </c>
      <c r="O1102" s="93">
        <f t="shared" si="135"/>
        <v>41</v>
      </c>
      <c r="P1102" s="93">
        <f t="shared" si="130"/>
        <v>0</v>
      </c>
      <c r="Q1102" s="125">
        <f t="shared" si="132"/>
        <v>0</v>
      </c>
      <c r="R1102" s="125">
        <f t="shared" si="133"/>
        <v>0</v>
      </c>
      <c r="S1102" s="125">
        <f t="shared" si="134"/>
        <v>0</v>
      </c>
      <c r="T1102" s="125">
        <f t="shared" si="131"/>
        <v>0</v>
      </c>
    </row>
    <row r="1103" spans="1:20" ht="15">
      <c r="A1103" s="62" t="s">
        <v>954</v>
      </c>
      <c r="B1103" s="62">
        <v>309</v>
      </c>
      <c r="C1103" s="62">
        <v>1</v>
      </c>
      <c r="D1103" s="103" t="s">
        <v>1186</v>
      </c>
      <c r="E1103" s="216" t="s">
        <v>1001</v>
      </c>
      <c r="F1103" s="58"/>
      <c r="G1103" s="232"/>
      <c r="H1103" s="109">
        <v>41464</v>
      </c>
      <c r="I1103" s="93"/>
      <c r="J1103" s="225"/>
      <c r="K1103" s="208"/>
      <c r="L1103" s="208"/>
      <c r="M1103" s="170">
        <v>10</v>
      </c>
      <c r="N1103" s="93">
        <v>12</v>
      </c>
      <c r="O1103" s="93">
        <f t="shared" si="135"/>
        <v>41</v>
      </c>
      <c r="P1103" s="93">
        <f t="shared" si="130"/>
        <v>0</v>
      </c>
      <c r="Q1103" s="125">
        <f t="shared" si="132"/>
        <v>0</v>
      </c>
      <c r="R1103" s="125">
        <f t="shared" si="133"/>
        <v>0</v>
      </c>
      <c r="S1103" s="125">
        <f t="shared" si="134"/>
        <v>0</v>
      </c>
      <c r="T1103" s="125">
        <f t="shared" si="131"/>
        <v>0</v>
      </c>
    </row>
    <row r="1104" spans="1:20" ht="15">
      <c r="A1104" s="62" t="s">
        <v>954</v>
      </c>
      <c r="B1104" s="62">
        <v>310</v>
      </c>
      <c r="C1104" s="62">
        <v>1</v>
      </c>
      <c r="D1104" s="103" t="s">
        <v>1187</v>
      </c>
      <c r="E1104" s="216" t="s">
        <v>1001</v>
      </c>
      <c r="F1104" s="58"/>
      <c r="G1104" s="232"/>
      <c r="H1104" s="109">
        <v>41464</v>
      </c>
      <c r="I1104" s="93">
        <v>2163.79</v>
      </c>
      <c r="J1104" s="225"/>
      <c r="K1104" s="208" t="s">
        <v>1879</v>
      </c>
      <c r="L1104" s="208"/>
      <c r="M1104" s="170">
        <v>10</v>
      </c>
      <c r="N1104" s="93">
        <v>12</v>
      </c>
      <c r="O1104" s="93">
        <f t="shared" si="135"/>
        <v>41</v>
      </c>
      <c r="P1104" s="93">
        <f t="shared" si="130"/>
        <v>18.031583333333334</v>
      </c>
      <c r="Q1104" s="125">
        <f t="shared" si="132"/>
        <v>216.37900000000002</v>
      </c>
      <c r="R1104" s="125">
        <f t="shared" si="133"/>
        <v>739.29491666666672</v>
      </c>
      <c r="S1104" s="125">
        <f t="shared" si="134"/>
        <v>955.67391666666674</v>
      </c>
      <c r="T1104" s="125">
        <f t="shared" si="131"/>
        <v>1208.1160833333333</v>
      </c>
    </row>
    <row r="1105" spans="1:20" ht="15">
      <c r="A1105" s="62" t="s">
        <v>954</v>
      </c>
      <c r="B1105" s="62">
        <v>311</v>
      </c>
      <c r="C1105" s="62">
        <v>1</v>
      </c>
      <c r="D1105" s="103" t="s">
        <v>1187</v>
      </c>
      <c r="E1105" s="216" t="s">
        <v>1001</v>
      </c>
      <c r="F1105" s="58"/>
      <c r="G1105" s="232"/>
      <c r="H1105" s="109">
        <v>41464</v>
      </c>
      <c r="I1105" s="93"/>
      <c r="J1105" s="225"/>
      <c r="K1105" s="208"/>
      <c r="L1105" s="208"/>
      <c r="M1105" s="170">
        <v>10</v>
      </c>
      <c r="N1105" s="93">
        <v>12</v>
      </c>
      <c r="O1105" s="93">
        <f t="shared" si="135"/>
        <v>41</v>
      </c>
      <c r="P1105" s="93">
        <f t="shared" si="130"/>
        <v>0</v>
      </c>
      <c r="Q1105" s="125">
        <f t="shared" si="132"/>
        <v>0</v>
      </c>
      <c r="R1105" s="125">
        <f t="shared" si="133"/>
        <v>0</v>
      </c>
      <c r="S1105" s="125">
        <f t="shared" si="134"/>
        <v>0</v>
      </c>
      <c r="T1105" s="125">
        <f t="shared" si="131"/>
        <v>0</v>
      </c>
    </row>
    <row r="1106" spans="1:20" ht="15">
      <c r="A1106" s="62" t="s">
        <v>954</v>
      </c>
      <c r="B1106" s="62">
        <v>312</v>
      </c>
      <c r="C1106" s="62">
        <v>1</v>
      </c>
      <c r="D1106" s="103" t="s">
        <v>1188</v>
      </c>
      <c r="E1106" s="216" t="s">
        <v>1001</v>
      </c>
      <c r="F1106" s="58"/>
      <c r="G1106" s="232"/>
      <c r="H1106" s="109">
        <v>41464</v>
      </c>
      <c r="I1106" s="93">
        <v>4918.1099999999997</v>
      </c>
      <c r="J1106" s="225"/>
      <c r="K1106" s="208" t="s">
        <v>1879</v>
      </c>
      <c r="L1106" s="208"/>
      <c r="M1106" s="170">
        <v>10</v>
      </c>
      <c r="N1106" s="93">
        <v>12</v>
      </c>
      <c r="O1106" s="93">
        <f t="shared" si="135"/>
        <v>41</v>
      </c>
      <c r="P1106" s="93">
        <f t="shared" si="130"/>
        <v>40.984249999999996</v>
      </c>
      <c r="Q1106" s="125">
        <f t="shared" si="132"/>
        <v>491.81099999999992</v>
      </c>
      <c r="R1106" s="125">
        <f t="shared" si="133"/>
        <v>1680.3542499999999</v>
      </c>
      <c r="S1106" s="125">
        <f t="shared" si="134"/>
        <v>2172.16525</v>
      </c>
      <c r="T1106" s="125">
        <f t="shared" si="131"/>
        <v>2745.9447499999997</v>
      </c>
    </row>
    <row r="1107" spans="1:20" ht="15">
      <c r="A1107" s="62" t="s">
        <v>954</v>
      </c>
      <c r="B1107" s="62">
        <v>313</v>
      </c>
      <c r="C1107" s="62">
        <v>1</v>
      </c>
      <c r="D1107" s="103" t="s">
        <v>1188</v>
      </c>
      <c r="E1107" s="216" t="s">
        <v>1001</v>
      </c>
      <c r="F1107" s="58"/>
      <c r="G1107" s="232"/>
      <c r="H1107" s="109">
        <v>41464</v>
      </c>
      <c r="I1107" s="93"/>
      <c r="J1107" s="225"/>
      <c r="K1107" s="208"/>
      <c r="L1107" s="208"/>
      <c r="M1107" s="170">
        <v>10</v>
      </c>
      <c r="N1107" s="93">
        <v>12</v>
      </c>
      <c r="O1107" s="93">
        <f t="shared" si="135"/>
        <v>41</v>
      </c>
      <c r="P1107" s="93">
        <f t="shared" si="130"/>
        <v>0</v>
      </c>
      <c r="Q1107" s="125">
        <f t="shared" si="132"/>
        <v>0</v>
      </c>
      <c r="R1107" s="125">
        <f t="shared" si="133"/>
        <v>0</v>
      </c>
      <c r="S1107" s="125">
        <f t="shared" si="134"/>
        <v>0</v>
      </c>
      <c r="T1107" s="125">
        <f t="shared" si="131"/>
        <v>0</v>
      </c>
    </row>
    <row r="1108" spans="1:20" ht="15">
      <c r="A1108" s="62" t="s">
        <v>954</v>
      </c>
      <c r="B1108" s="62">
        <v>319</v>
      </c>
      <c r="C1108" s="62">
        <v>1</v>
      </c>
      <c r="D1108" s="103" t="s">
        <v>1189</v>
      </c>
      <c r="E1108" s="216" t="s">
        <v>1001</v>
      </c>
      <c r="F1108" s="58"/>
      <c r="G1108" s="232"/>
      <c r="H1108" s="109">
        <v>41464</v>
      </c>
      <c r="I1108" s="93">
        <v>201.72</v>
      </c>
      <c r="J1108" s="225"/>
      <c r="K1108" s="208" t="s">
        <v>1879</v>
      </c>
      <c r="L1108" s="208"/>
      <c r="M1108" s="170">
        <v>10</v>
      </c>
      <c r="N1108" s="93">
        <v>12</v>
      </c>
      <c r="O1108" s="93">
        <f>5+12+12+12</f>
        <v>41</v>
      </c>
      <c r="P1108" s="93">
        <f t="shared" si="130"/>
        <v>1.681</v>
      </c>
      <c r="Q1108" s="125">
        <f t="shared" si="132"/>
        <v>20.172000000000001</v>
      </c>
      <c r="R1108" s="125">
        <f t="shared" si="133"/>
        <v>68.921000000000006</v>
      </c>
      <c r="S1108" s="125">
        <f t="shared" si="134"/>
        <v>89.093000000000004</v>
      </c>
      <c r="T1108" s="125">
        <f t="shared" si="131"/>
        <v>112.627</v>
      </c>
    </row>
    <row r="1109" spans="1:20" ht="15">
      <c r="A1109" s="62" t="s">
        <v>954</v>
      </c>
      <c r="B1109" s="62">
        <v>320</v>
      </c>
      <c r="C1109" s="62">
        <v>1</v>
      </c>
      <c r="D1109" s="103" t="s">
        <v>1189</v>
      </c>
      <c r="E1109" s="216" t="s">
        <v>1001</v>
      </c>
      <c r="F1109" s="58"/>
      <c r="G1109" s="232"/>
      <c r="H1109" s="109">
        <v>41464</v>
      </c>
      <c r="I1109" s="93"/>
      <c r="J1109" s="225"/>
      <c r="K1109" s="208"/>
      <c r="L1109" s="208"/>
      <c r="M1109" s="170">
        <v>10</v>
      </c>
      <c r="N1109" s="93">
        <v>12</v>
      </c>
      <c r="O1109" s="93"/>
      <c r="P1109" s="93">
        <f t="shared" si="130"/>
        <v>0</v>
      </c>
      <c r="Q1109" s="125">
        <f t="shared" si="132"/>
        <v>0</v>
      </c>
      <c r="R1109" s="125">
        <f t="shared" si="133"/>
        <v>0</v>
      </c>
      <c r="S1109" s="125">
        <f t="shared" si="134"/>
        <v>0</v>
      </c>
      <c r="T1109" s="125">
        <f t="shared" si="131"/>
        <v>0</v>
      </c>
    </row>
    <row r="1110" spans="1:20" ht="15">
      <c r="A1110" s="62" t="s">
        <v>954</v>
      </c>
      <c r="B1110" s="62">
        <v>321</v>
      </c>
      <c r="C1110" s="62">
        <v>1</v>
      </c>
      <c r="D1110" s="103" t="s">
        <v>1190</v>
      </c>
      <c r="E1110" s="216" t="s">
        <v>968</v>
      </c>
      <c r="F1110" s="58"/>
      <c r="G1110" s="232">
        <v>41572</v>
      </c>
      <c r="H1110" s="109">
        <v>41572</v>
      </c>
      <c r="I1110" s="64">
        <v>1600</v>
      </c>
      <c r="J1110" s="225" t="s">
        <v>1191</v>
      </c>
      <c r="K1110" s="208" t="s">
        <v>1876</v>
      </c>
      <c r="L1110" s="208"/>
      <c r="M1110" s="170">
        <v>10</v>
      </c>
      <c r="N1110" s="93">
        <v>12</v>
      </c>
      <c r="O1110" s="93">
        <f>2+12+12+12</f>
        <v>38</v>
      </c>
      <c r="P1110" s="93">
        <f t="shared" si="130"/>
        <v>13.333333333333334</v>
      </c>
      <c r="Q1110" s="125">
        <f t="shared" si="132"/>
        <v>160</v>
      </c>
      <c r="R1110" s="125">
        <f t="shared" si="133"/>
        <v>506.66666666666669</v>
      </c>
      <c r="S1110" s="125">
        <f t="shared" si="134"/>
        <v>666.66666666666674</v>
      </c>
      <c r="T1110" s="125">
        <f t="shared" si="131"/>
        <v>933.33333333333326</v>
      </c>
    </row>
    <row r="1111" spans="1:20" ht="15">
      <c r="A1111" s="62" t="s">
        <v>954</v>
      </c>
      <c r="B1111" s="62">
        <v>322</v>
      </c>
      <c r="C1111" s="62">
        <v>1</v>
      </c>
      <c r="D1111" s="103" t="s">
        <v>1192</v>
      </c>
      <c r="E1111" s="216" t="s">
        <v>968</v>
      </c>
      <c r="F1111" s="58"/>
      <c r="G1111" s="232"/>
      <c r="H1111" s="109">
        <v>41572</v>
      </c>
      <c r="I1111" s="64">
        <v>850</v>
      </c>
      <c r="J1111" s="225"/>
      <c r="K1111" s="208" t="s">
        <v>1876</v>
      </c>
      <c r="L1111" s="208"/>
      <c r="M1111" s="170">
        <v>10</v>
      </c>
      <c r="N1111" s="93">
        <v>12</v>
      </c>
      <c r="O1111" s="93">
        <f>2+12+12+12</f>
        <v>38</v>
      </c>
      <c r="P1111" s="93">
        <f t="shared" si="130"/>
        <v>7.083333333333333</v>
      </c>
      <c r="Q1111" s="125">
        <f t="shared" si="132"/>
        <v>85</v>
      </c>
      <c r="R1111" s="125">
        <f t="shared" si="133"/>
        <v>269.16666666666663</v>
      </c>
      <c r="S1111" s="125">
        <f t="shared" si="134"/>
        <v>354.16666666666663</v>
      </c>
      <c r="T1111" s="125">
        <f t="shared" si="131"/>
        <v>495.83333333333337</v>
      </c>
    </row>
    <row r="1112" spans="1:20" ht="15">
      <c r="A1112" s="62" t="s">
        <v>954</v>
      </c>
      <c r="B1112" s="62">
        <v>323</v>
      </c>
      <c r="C1112" s="62">
        <v>1</v>
      </c>
      <c r="D1112" s="103" t="s">
        <v>1193</v>
      </c>
      <c r="E1112" s="216" t="s">
        <v>963</v>
      </c>
      <c r="F1112" s="58"/>
      <c r="G1112" s="232">
        <v>41655</v>
      </c>
      <c r="H1112" s="109">
        <v>41655</v>
      </c>
      <c r="I1112" s="64">
        <v>266.75</v>
      </c>
      <c r="J1112" s="225" t="s">
        <v>453</v>
      </c>
      <c r="K1112" s="208" t="s">
        <v>1876</v>
      </c>
      <c r="L1112" s="208"/>
      <c r="M1112" s="170">
        <v>10</v>
      </c>
      <c r="N1112" s="93">
        <v>12</v>
      </c>
      <c r="O1112" s="93">
        <f>11+12+12</f>
        <v>35</v>
      </c>
      <c r="P1112" s="93">
        <f t="shared" si="130"/>
        <v>2.2229166666666669</v>
      </c>
      <c r="Q1112" s="125">
        <f t="shared" si="132"/>
        <v>26.675000000000004</v>
      </c>
      <c r="R1112" s="125">
        <f t="shared" si="133"/>
        <v>77.802083333333343</v>
      </c>
      <c r="S1112" s="125">
        <f t="shared" si="134"/>
        <v>104.47708333333335</v>
      </c>
      <c r="T1112" s="125">
        <f t="shared" si="131"/>
        <v>162.27291666666665</v>
      </c>
    </row>
    <row r="1113" spans="1:20" ht="15">
      <c r="A1113" s="55" t="s">
        <v>954</v>
      </c>
      <c r="B1113" s="62">
        <v>324</v>
      </c>
      <c r="C1113" s="55">
        <v>1</v>
      </c>
      <c r="D1113" s="103" t="s">
        <v>1194</v>
      </c>
      <c r="E1113" s="216" t="s">
        <v>963</v>
      </c>
      <c r="F1113" s="58"/>
      <c r="G1113" s="232"/>
      <c r="H1113" s="109">
        <v>41655</v>
      </c>
      <c r="I1113" s="93">
        <v>46.96</v>
      </c>
      <c r="J1113" s="225"/>
      <c r="K1113" s="208" t="s">
        <v>1879</v>
      </c>
      <c r="L1113" s="208"/>
      <c r="M1113" s="170">
        <v>10</v>
      </c>
      <c r="N1113" s="93">
        <v>12</v>
      </c>
      <c r="O1113" s="93">
        <f t="shared" ref="O1113:O1119" si="136">11+12+12</f>
        <v>35</v>
      </c>
      <c r="P1113" s="93">
        <f t="shared" si="130"/>
        <v>0.39133333333333331</v>
      </c>
      <c r="Q1113" s="125">
        <f t="shared" si="132"/>
        <v>4.6959999999999997</v>
      </c>
      <c r="R1113" s="125">
        <f t="shared" si="133"/>
        <v>13.696666666666665</v>
      </c>
      <c r="S1113" s="125">
        <f t="shared" si="134"/>
        <v>18.392666666666663</v>
      </c>
      <c r="T1113" s="125">
        <f t="shared" si="131"/>
        <v>28.567333333333337</v>
      </c>
    </row>
    <row r="1114" spans="1:20" ht="15">
      <c r="A1114" s="216" t="s">
        <v>954</v>
      </c>
      <c r="B1114" s="62">
        <v>325</v>
      </c>
      <c r="C1114" s="216">
        <v>1</v>
      </c>
      <c r="D1114" s="103" t="s">
        <v>1194</v>
      </c>
      <c r="E1114" s="216" t="s">
        <v>963</v>
      </c>
      <c r="F1114" s="58"/>
      <c r="G1114" s="232"/>
      <c r="H1114" s="109">
        <v>41655</v>
      </c>
      <c r="I1114" s="93"/>
      <c r="J1114" s="225"/>
      <c r="K1114" s="208"/>
      <c r="L1114" s="208"/>
      <c r="M1114" s="170">
        <v>10</v>
      </c>
      <c r="N1114" s="93">
        <v>12</v>
      </c>
      <c r="O1114" s="93">
        <f t="shared" si="136"/>
        <v>35</v>
      </c>
      <c r="P1114" s="93">
        <f t="shared" si="130"/>
        <v>0</v>
      </c>
      <c r="Q1114" s="125">
        <f t="shared" si="132"/>
        <v>0</v>
      </c>
      <c r="R1114" s="125">
        <f t="shared" si="133"/>
        <v>0</v>
      </c>
      <c r="S1114" s="125">
        <f t="shared" si="134"/>
        <v>0</v>
      </c>
      <c r="T1114" s="125">
        <f t="shared" si="131"/>
        <v>0</v>
      </c>
    </row>
    <row r="1115" spans="1:20" ht="15">
      <c r="A1115" s="216" t="s">
        <v>954</v>
      </c>
      <c r="B1115" s="216">
        <v>326</v>
      </c>
      <c r="C1115" s="216">
        <v>1</v>
      </c>
      <c r="D1115" s="215" t="s">
        <v>1195</v>
      </c>
      <c r="E1115" s="216" t="s">
        <v>963</v>
      </c>
      <c r="F1115" s="58"/>
      <c r="G1115" s="232"/>
      <c r="H1115" s="109">
        <v>41655</v>
      </c>
      <c r="I1115" s="64">
        <v>126.29</v>
      </c>
      <c r="J1115" s="225"/>
      <c r="K1115" s="208" t="s">
        <v>1879</v>
      </c>
      <c r="L1115" s="208"/>
      <c r="M1115" s="170">
        <v>10</v>
      </c>
      <c r="N1115" s="93">
        <v>12</v>
      </c>
      <c r="O1115" s="93">
        <f t="shared" si="136"/>
        <v>35</v>
      </c>
      <c r="P1115" s="93">
        <f t="shared" si="130"/>
        <v>1.0524166666666668</v>
      </c>
      <c r="Q1115" s="125">
        <f t="shared" si="132"/>
        <v>12.629000000000001</v>
      </c>
      <c r="R1115" s="125">
        <f t="shared" si="133"/>
        <v>36.834583333333335</v>
      </c>
      <c r="S1115" s="125">
        <f t="shared" si="134"/>
        <v>49.463583333333332</v>
      </c>
      <c r="T1115" s="125">
        <f t="shared" si="131"/>
        <v>76.826416666666674</v>
      </c>
    </row>
    <row r="1116" spans="1:20" ht="15">
      <c r="A1116" s="55" t="s">
        <v>954</v>
      </c>
      <c r="B1116" s="62">
        <v>327</v>
      </c>
      <c r="C1116" s="216">
        <v>1</v>
      </c>
      <c r="D1116" s="103" t="s">
        <v>1196</v>
      </c>
      <c r="E1116" s="216" t="s">
        <v>963</v>
      </c>
      <c r="F1116" s="58"/>
      <c r="G1116" s="232"/>
      <c r="H1116" s="109">
        <v>41655</v>
      </c>
      <c r="I1116" s="64">
        <v>27</v>
      </c>
      <c r="J1116" s="225"/>
      <c r="K1116" s="208" t="s">
        <v>1879</v>
      </c>
      <c r="L1116" s="208"/>
      <c r="M1116" s="170">
        <v>10</v>
      </c>
      <c r="N1116" s="93">
        <v>12</v>
      </c>
      <c r="O1116" s="93">
        <f t="shared" si="136"/>
        <v>35</v>
      </c>
      <c r="P1116" s="93">
        <f t="shared" si="130"/>
        <v>0.22500000000000001</v>
      </c>
      <c r="Q1116" s="125">
        <f t="shared" si="132"/>
        <v>2.7</v>
      </c>
      <c r="R1116" s="125">
        <f t="shared" si="133"/>
        <v>7.875</v>
      </c>
      <c r="S1116" s="125">
        <f t="shared" si="134"/>
        <v>10.574999999999999</v>
      </c>
      <c r="T1116" s="125">
        <f t="shared" si="131"/>
        <v>16.425000000000001</v>
      </c>
    </row>
    <row r="1117" spans="1:20" ht="15">
      <c r="A1117" s="216" t="s">
        <v>954</v>
      </c>
      <c r="B1117" s="62">
        <v>328</v>
      </c>
      <c r="C1117" s="216">
        <v>1</v>
      </c>
      <c r="D1117" s="103" t="s">
        <v>1197</v>
      </c>
      <c r="E1117" s="216" t="s">
        <v>963</v>
      </c>
      <c r="F1117" s="58"/>
      <c r="G1117" s="232"/>
      <c r="H1117" s="109">
        <v>41655</v>
      </c>
      <c r="I1117" s="64">
        <v>63.6</v>
      </c>
      <c r="J1117" s="225"/>
      <c r="K1117" s="208" t="s">
        <v>1879</v>
      </c>
      <c r="L1117" s="208"/>
      <c r="M1117" s="170">
        <v>10</v>
      </c>
      <c r="N1117" s="93">
        <v>12</v>
      </c>
      <c r="O1117" s="93">
        <f t="shared" si="136"/>
        <v>35</v>
      </c>
      <c r="P1117" s="93">
        <f t="shared" si="130"/>
        <v>0.53</v>
      </c>
      <c r="Q1117" s="125">
        <f t="shared" si="132"/>
        <v>6.36</v>
      </c>
      <c r="R1117" s="125">
        <f t="shared" si="133"/>
        <v>18.55</v>
      </c>
      <c r="S1117" s="125">
        <f t="shared" si="134"/>
        <v>24.91</v>
      </c>
      <c r="T1117" s="125">
        <f t="shared" si="131"/>
        <v>38.69</v>
      </c>
    </row>
    <row r="1118" spans="1:20" ht="15">
      <c r="A1118" s="62" t="s">
        <v>954</v>
      </c>
      <c r="B1118" s="62">
        <v>329</v>
      </c>
      <c r="C1118" s="216">
        <v>1</v>
      </c>
      <c r="D1118" s="112" t="s">
        <v>1198</v>
      </c>
      <c r="E1118" s="216" t="s">
        <v>963</v>
      </c>
      <c r="F1118" s="58"/>
      <c r="G1118" s="232"/>
      <c r="H1118" s="109">
        <v>41655</v>
      </c>
      <c r="I1118" s="64">
        <v>13.79</v>
      </c>
      <c r="J1118" s="225"/>
      <c r="K1118" s="208" t="s">
        <v>1879</v>
      </c>
      <c r="L1118" s="208"/>
      <c r="M1118" s="170">
        <v>10</v>
      </c>
      <c r="N1118" s="93">
        <v>12</v>
      </c>
      <c r="O1118" s="93">
        <f t="shared" si="136"/>
        <v>35</v>
      </c>
      <c r="P1118" s="93">
        <f t="shared" si="130"/>
        <v>0.11491666666666667</v>
      </c>
      <c r="Q1118" s="125">
        <f t="shared" si="132"/>
        <v>1.379</v>
      </c>
      <c r="R1118" s="125">
        <f t="shared" si="133"/>
        <v>4.0220833333333337</v>
      </c>
      <c r="S1118" s="125">
        <f t="shared" si="134"/>
        <v>5.4010833333333341</v>
      </c>
      <c r="T1118" s="125">
        <f t="shared" si="131"/>
        <v>8.388916666666665</v>
      </c>
    </row>
    <row r="1119" spans="1:20" ht="15">
      <c r="A1119" s="55" t="s">
        <v>954</v>
      </c>
      <c r="B1119" s="62">
        <v>330</v>
      </c>
      <c r="C1119" s="216">
        <v>1</v>
      </c>
      <c r="D1119" s="112" t="s">
        <v>1199</v>
      </c>
      <c r="E1119" s="216" t="s">
        <v>963</v>
      </c>
      <c r="F1119" s="58"/>
      <c r="G1119" s="232"/>
      <c r="H1119" s="109">
        <v>41655</v>
      </c>
      <c r="I1119" s="64">
        <v>276.20999999999998</v>
      </c>
      <c r="J1119" s="225"/>
      <c r="K1119" s="208" t="s">
        <v>1879</v>
      </c>
      <c r="L1119" s="208"/>
      <c r="M1119" s="170">
        <v>10</v>
      </c>
      <c r="N1119" s="93">
        <v>12</v>
      </c>
      <c r="O1119" s="93">
        <f t="shared" si="136"/>
        <v>35</v>
      </c>
      <c r="P1119" s="93">
        <f t="shared" si="130"/>
        <v>2.3017499999999997</v>
      </c>
      <c r="Q1119" s="125">
        <f t="shared" si="132"/>
        <v>27.620999999999995</v>
      </c>
      <c r="R1119" s="125">
        <f t="shared" si="133"/>
        <v>80.561249999999987</v>
      </c>
      <c r="S1119" s="125">
        <f t="shared" si="134"/>
        <v>108.18224999999998</v>
      </c>
      <c r="T1119" s="125">
        <f t="shared" si="131"/>
        <v>168.02775</v>
      </c>
    </row>
    <row r="1120" spans="1:20" ht="15">
      <c r="A1120" s="55" t="s">
        <v>954</v>
      </c>
      <c r="B1120" s="62">
        <v>331</v>
      </c>
      <c r="C1120" s="216">
        <v>1</v>
      </c>
      <c r="D1120" s="112" t="s">
        <v>494</v>
      </c>
      <c r="E1120" s="216" t="s">
        <v>963</v>
      </c>
      <c r="F1120" s="58" t="s">
        <v>492</v>
      </c>
      <c r="G1120" s="213">
        <v>41924</v>
      </c>
      <c r="H1120" s="109">
        <v>41924</v>
      </c>
      <c r="I1120" s="64">
        <v>1115.52</v>
      </c>
      <c r="J1120" s="208" t="s">
        <v>1200</v>
      </c>
      <c r="K1120" s="208" t="s">
        <v>1879</v>
      </c>
      <c r="L1120" s="208"/>
      <c r="M1120" s="170">
        <v>10</v>
      </c>
      <c r="N1120" s="93">
        <v>12</v>
      </c>
      <c r="O1120" s="93">
        <f>2+12+12</f>
        <v>26</v>
      </c>
      <c r="P1120" s="93">
        <f t="shared" si="130"/>
        <v>9.2959999999999994</v>
      </c>
      <c r="Q1120" s="125">
        <f t="shared" si="132"/>
        <v>111.55199999999999</v>
      </c>
      <c r="R1120" s="125">
        <f t="shared" si="133"/>
        <v>241.69599999999997</v>
      </c>
      <c r="S1120" s="125">
        <f t="shared" si="134"/>
        <v>353.24799999999993</v>
      </c>
      <c r="T1120" s="125">
        <f t="shared" si="131"/>
        <v>762.27200000000005</v>
      </c>
    </row>
    <row r="1121" spans="1:20" ht="15">
      <c r="A1121" s="62" t="s">
        <v>954</v>
      </c>
      <c r="B1121" s="62">
        <v>332</v>
      </c>
      <c r="C1121" s="216">
        <v>1</v>
      </c>
      <c r="D1121" s="112" t="s">
        <v>1201</v>
      </c>
      <c r="E1121" s="216" t="s">
        <v>1001</v>
      </c>
      <c r="F1121" s="58"/>
      <c r="G1121" s="230">
        <v>41981</v>
      </c>
      <c r="H1121" s="109">
        <v>41981</v>
      </c>
      <c r="I1121" s="64">
        <v>10278.25</v>
      </c>
      <c r="J1121" s="224" t="s">
        <v>1003</v>
      </c>
      <c r="K1121" s="208" t="s">
        <v>1879</v>
      </c>
      <c r="L1121" s="208"/>
      <c r="M1121" s="170">
        <v>10</v>
      </c>
      <c r="N1121" s="93">
        <v>12</v>
      </c>
      <c r="O1121" s="93">
        <f>12+12</f>
        <v>24</v>
      </c>
      <c r="P1121" s="93">
        <f t="shared" si="130"/>
        <v>85.652083333333337</v>
      </c>
      <c r="Q1121" s="125">
        <f t="shared" si="132"/>
        <v>1027.825</v>
      </c>
      <c r="R1121" s="125">
        <f t="shared" si="133"/>
        <v>2055.65</v>
      </c>
      <c r="S1121" s="125">
        <f t="shared" si="134"/>
        <v>3083.4750000000004</v>
      </c>
      <c r="T1121" s="125">
        <f t="shared" si="131"/>
        <v>7194.7749999999996</v>
      </c>
    </row>
    <row r="1122" spans="1:20" ht="15">
      <c r="A1122" s="55" t="s">
        <v>954</v>
      </c>
      <c r="B1122" s="62">
        <v>333</v>
      </c>
      <c r="C1122" s="216">
        <v>1</v>
      </c>
      <c r="D1122" s="112" t="s">
        <v>1201</v>
      </c>
      <c r="E1122" s="216" t="s">
        <v>1001</v>
      </c>
      <c r="F1122" s="58"/>
      <c r="G1122" s="230"/>
      <c r="H1122" s="42"/>
      <c r="I1122" s="93"/>
      <c r="J1122" s="224"/>
      <c r="K1122" s="208" t="s">
        <v>1879</v>
      </c>
      <c r="L1122" s="208"/>
      <c r="M1122" s="170">
        <v>10</v>
      </c>
      <c r="N1122" s="93">
        <v>12</v>
      </c>
      <c r="O1122" s="93">
        <f t="shared" ref="O1122:O1149" si="137">12+12</f>
        <v>24</v>
      </c>
      <c r="P1122" s="93">
        <f t="shared" si="130"/>
        <v>0</v>
      </c>
      <c r="Q1122" s="125">
        <f t="shared" si="132"/>
        <v>0</v>
      </c>
      <c r="R1122" s="125">
        <f t="shared" si="133"/>
        <v>0</v>
      </c>
      <c r="S1122" s="125">
        <f t="shared" si="134"/>
        <v>0</v>
      </c>
      <c r="T1122" s="125">
        <f t="shared" si="131"/>
        <v>0</v>
      </c>
    </row>
    <row r="1123" spans="1:20" ht="15">
      <c r="A1123" s="55" t="s">
        <v>954</v>
      </c>
      <c r="B1123" s="62">
        <v>334</v>
      </c>
      <c r="C1123" s="216">
        <v>1</v>
      </c>
      <c r="D1123" s="112" t="s">
        <v>1201</v>
      </c>
      <c r="E1123" s="216" t="s">
        <v>1001</v>
      </c>
      <c r="F1123" s="58"/>
      <c r="G1123" s="230"/>
      <c r="H1123" s="42"/>
      <c r="I1123" s="93"/>
      <c r="J1123" s="224"/>
      <c r="K1123" s="208" t="s">
        <v>1879</v>
      </c>
      <c r="L1123" s="208"/>
      <c r="M1123" s="170">
        <v>10</v>
      </c>
      <c r="N1123" s="93">
        <v>12</v>
      </c>
      <c r="O1123" s="93">
        <f t="shared" si="137"/>
        <v>24</v>
      </c>
      <c r="P1123" s="93">
        <f t="shared" si="130"/>
        <v>0</v>
      </c>
      <c r="Q1123" s="125">
        <f t="shared" si="132"/>
        <v>0</v>
      </c>
      <c r="R1123" s="125">
        <f t="shared" si="133"/>
        <v>0</v>
      </c>
      <c r="S1123" s="125">
        <f t="shared" si="134"/>
        <v>0</v>
      </c>
      <c r="T1123" s="125">
        <f t="shared" si="131"/>
        <v>0</v>
      </c>
    </row>
    <row r="1124" spans="1:20" ht="15">
      <c r="A1124" s="62" t="s">
        <v>954</v>
      </c>
      <c r="B1124" s="62">
        <v>335</v>
      </c>
      <c r="C1124" s="216">
        <v>1</v>
      </c>
      <c r="D1124" s="112" t="s">
        <v>1201</v>
      </c>
      <c r="E1124" s="216" t="s">
        <v>1001</v>
      </c>
      <c r="F1124" s="58"/>
      <c r="G1124" s="230"/>
      <c r="H1124" s="42"/>
      <c r="I1124" s="93"/>
      <c r="J1124" s="224"/>
      <c r="K1124" s="208" t="s">
        <v>1879</v>
      </c>
      <c r="L1124" s="208"/>
      <c r="M1124" s="170">
        <v>10</v>
      </c>
      <c r="N1124" s="93">
        <v>12</v>
      </c>
      <c r="O1124" s="93">
        <f t="shared" si="137"/>
        <v>24</v>
      </c>
      <c r="P1124" s="93">
        <f t="shared" si="130"/>
        <v>0</v>
      </c>
      <c r="Q1124" s="125">
        <f t="shared" si="132"/>
        <v>0</v>
      </c>
      <c r="R1124" s="125">
        <f t="shared" si="133"/>
        <v>0</v>
      </c>
      <c r="S1124" s="125">
        <f t="shared" si="134"/>
        <v>0</v>
      </c>
      <c r="T1124" s="125">
        <f t="shared" si="131"/>
        <v>0</v>
      </c>
    </row>
    <row r="1125" spans="1:20" ht="15">
      <c r="A1125" s="55" t="s">
        <v>954</v>
      </c>
      <c r="B1125" s="62">
        <v>336</v>
      </c>
      <c r="C1125" s="216">
        <v>1</v>
      </c>
      <c r="D1125" s="112" t="s">
        <v>1202</v>
      </c>
      <c r="E1125" s="216" t="s">
        <v>1001</v>
      </c>
      <c r="F1125" s="58"/>
      <c r="G1125" s="42"/>
      <c r="H1125" s="109">
        <v>41981</v>
      </c>
      <c r="I1125" s="93">
        <v>7291.2</v>
      </c>
      <c r="J1125" s="224" t="s">
        <v>1003</v>
      </c>
      <c r="K1125" s="208" t="s">
        <v>1879</v>
      </c>
      <c r="L1125" s="208"/>
      <c r="M1125" s="170">
        <v>10</v>
      </c>
      <c r="N1125" s="93">
        <v>12</v>
      </c>
      <c r="O1125" s="93">
        <f t="shared" si="137"/>
        <v>24</v>
      </c>
      <c r="P1125" s="93">
        <f t="shared" si="130"/>
        <v>60.76</v>
      </c>
      <c r="Q1125" s="125">
        <f t="shared" si="132"/>
        <v>729.12</v>
      </c>
      <c r="R1125" s="125">
        <f t="shared" si="133"/>
        <v>1458.24</v>
      </c>
      <c r="S1125" s="125">
        <f t="shared" si="134"/>
        <v>2187.36</v>
      </c>
      <c r="T1125" s="125">
        <f t="shared" si="131"/>
        <v>5103.84</v>
      </c>
    </row>
    <row r="1126" spans="1:20" ht="15">
      <c r="A1126" s="55" t="s">
        <v>954</v>
      </c>
      <c r="B1126" s="62">
        <v>337</v>
      </c>
      <c r="C1126" s="216">
        <v>1</v>
      </c>
      <c r="D1126" s="112" t="s">
        <v>1202</v>
      </c>
      <c r="E1126" s="216" t="s">
        <v>1001</v>
      </c>
      <c r="F1126" s="58"/>
      <c r="G1126" s="42"/>
      <c r="H1126" s="42"/>
      <c r="I1126" s="93"/>
      <c r="J1126" s="224"/>
      <c r="K1126" s="208" t="s">
        <v>1879</v>
      </c>
      <c r="L1126" s="208"/>
      <c r="M1126" s="170">
        <v>10</v>
      </c>
      <c r="N1126" s="93">
        <v>12</v>
      </c>
      <c r="O1126" s="93">
        <f t="shared" si="137"/>
        <v>24</v>
      </c>
      <c r="P1126" s="93">
        <f t="shared" si="130"/>
        <v>0</v>
      </c>
      <c r="Q1126" s="125">
        <f t="shared" si="132"/>
        <v>0</v>
      </c>
      <c r="R1126" s="125">
        <f t="shared" si="133"/>
        <v>0</v>
      </c>
      <c r="S1126" s="125">
        <f t="shared" si="134"/>
        <v>0</v>
      </c>
      <c r="T1126" s="125">
        <f t="shared" si="131"/>
        <v>0</v>
      </c>
    </row>
    <row r="1127" spans="1:20" ht="15">
      <c r="A1127" s="62" t="s">
        <v>954</v>
      </c>
      <c r="B1127" s="62">
        <v>338</v>
      </c>
      <c r="C1127" s="216">
        <v>1</v>
      </c>
      <c r="D1127" s="112" t="s">
        <v>1202</v>
      </c>
      <c r="E1127" s="216" t="s">
        <v>1001</v>
      </c>
      <c r="F1127" s="58"/>
      <c r="G1127" s="42"/>
      <c r="H1127" s="42"/>
      <c r="I1127" s="93"/>
      <c r="J1127" s="224"/>
      <c r="K1127" s="208" t="s">
        <v>1879</v>
      </c>
      <c r="L1127" s="208"/>
      <c r="M1127" s="170">
        <v>10</v>
      </c>
      <c r="N1127" s="93">
        <v>12</v>
      </c>
      <c r="O1127" s="93">
        <f t="shared" si="137"/>
        <v>24</v>
      </c>
      <c r="P1127" s="93">
        <f t="shared" si="130"/>
        <v>0</v>
      </c>
      <c r="Q1127" s="125">
        <f t="shared" si="132"/>
        <v>0</v>
      </c>
      <c r="R1127" s="125">
        <f t="shared" si="133"/>
        <v>0</v>
      </c>
      <c r="S1127" s="125">
        <f t="shared" si="134"/>
        <v>0</v>
      </c>
      <c r="T1127" s="125">
        <f t="shared" si="131"/>
        <v>0</v>
      </c>
    </row>
    <row r="1128" spans="1:20" ht="15">
      <c r="A1128" s="55" t="s">
        <v>954</v>
      </c>
      <c r="B1128" s="62">
        <v>339</v>
      </c>
      <c r="C1128" s="216">
        <v>1</v>
      </c>
      <c r="D1128" s="112" t="s">
        <v>1202</v>
      </c>
      <c r="E1128" s="216" t="s">
        <v>1001</v>
      </c>
      <c r="F1128" s="58"/>
      <c r="G1128" s="42"/>
      <c r="H1128" s="42"/>
      <c r="I1128" s="93"/>
      <c r="J1128" s="224"/>
      <c r="K1128" s="208" t="s">
        <v>1879</v>
      </c>
      <c r="L1128" s="208"/>
      <c r="M1128" s="170">
        <v>10</v>
      </c>
      <c r="N1128" s="93">
        <v>12</v>
      </c>
      <c r="O1128" s="93">
        <f t="shared" si="137"/>
        <v>24</v>
      </c>
      <c r="P1128" s="93">
        <f t="shared" si="130"/>
        <v>0</v>
      </c>
      <c r="Q1128" s="125">
        <f t="shared" si="132"/>
        <v>0</v>
      </c>
      <c r="R1128" s="125">
        <f t="shared" si="133"/>
        <v>0</v>
      </c>
      <c r="S1128" s="125">
        <f t="shared" si="134"/>
        <v>0</v>
      </c>
      <c r="T1128" s="125">
        <f t="shared" si="131"/>
        <v>0</v>
      </c>
    </row>
    <row r="1129" spans="1:20" ht="15">
      <c r="A1129" s="55" t="s">
        <v>954</v>
      </c>
      <c r="B1129" s="62">
        <v>340</v>
      </c>
      <c r="C1129" s="216">
        <v>1</v>
      </c>
      <c r="D1129" s="112" t="s">
        <v>1203</v>
      </c>
      <c r="E1129" s="216" t="s">
        <v>1001</v>
      </c>
      <c r="F1129" s="58"/>
      <c r="G1129" s="42"/>
      <c r="H1129" s="42"/>
      <c r="I1129" s="93"/>
      <c r="J1129" s="224"/>
      <c r="K1129" s="208" t="s">
        <v>1879</v>
      </c>
      <c r="L1129" s="208"/>
      <c r="M1129" s="170">
        <v>10</v>
      </c>
      <c r="N1129" s="93">
        <v>12</v>
      </c>
      <c r="O1129" s="93">
        <f t="shared" si="137"/>
        <v>24</v>
      </c>
      <c r="P1129" s="93">
        <f t="shared" si="130"/>
        <v>0</v>
      </c>
      <c r="Q1129" s="125">
        <f t="shared" si="132"/>
        <v>0</v>
      </c>
      <c r="R1129" s="125">
        <f t="shared" si="133"/>
        <v>0</v>
      </c>
      <c r="S1129" s="125">
        <f t="shared" si="134"/>
        <v>0</v>
      </c>
      <c r="T1129" s="125">
        <f t="shared" si="131"/>
        <v>0</v>
      </c>
    </row>
    <row r="1130" spans="1:20" ht="15">
      <c r="A1130" s="62" t="s">
        <v>954</v>
      </c>
      <c r="B1130" s="62">
        <v>341</v>
      </c>
      <c r="C1130" s="216">
        <v>1</v>
      </c>
      <c r="D1130" s="112" t="s">
        <v>1203</v>
      </c>
      <c r="E1130" s="216" t="s">
        <v>1001</v>
      </c>
      <c r="F1130" s="58"/>
      <c r="G1130" s="42"/>
      <c r="H1130" s="42"/>
      <c r="I1130" s="93"/>
      <c r="J1130" s="224"/>
      <c r="K1130" s="208" t="s">
        <v>1879</v>
      </c>
      <c r="L1130" s="208"/>
      <c r="M1130" s="170">
        <v>10</v>
      </c>
      <c r="N1130" s="93">
        <v>12</v>
      </c>
      <c r="O1130" s="93">
        <f t="shared" si="137"/>
        <v>24</v>
      </c>
      <c r="P1130" s="93">
        <f t="shared" si="130"/>
        <v>0</v>
      </c>
      <c r="Q1130" s="125">
        <f t="shared" si="132"/>
        <v>0</v>
      </c>
      <c r="R1130" s="125">
        <f t="shared" si="133"/>
        <v>0</v>
      </c>
      <c r="S1130" s="125">
        <f t="shared" si="134"/>
        <v>0</v>
      </c>
      <c r="T1130" s="125">
        <f t="shared" si="131"/>
        <v>0</v>
      </c>
    </row>
    <row r="1131" spans="1:20" ht="15">
      <c r="A1131" s="55" t="s">
        <v>954</v>
      </c>
      <c r="B1131" s="62">
        <v>342</v>
      </c>
      <c r="C1131" s="216">
        <v>1</v>
      </c>
      <c r="D1131" s="112" t="s">
        <v>1204</v>
      </c>
      <c r="E1131" s="216" t="s">
        <v>1001</v>
      </c>
      <c r="F1131" s="58"/>
      <c r="G1131" s="42"/>
      <c r="H1131" s="42"/>
      <c r="I1131" s="93"/>
      <c r="J1131" s="224"/>
      <c r="K1131" s="208" t="s">
        <v>1879</v>
      </c>
      <c r="L1131" s="208"/>
      <c r="M1131" s="170">
        <v>10</v>
      </c>
      <c r="N1131" s="93">
        <v>12</v>
      </c>
      <c r="O1131" s="93">
        <f t="shared" si="137"/>
        <v>24</v>
      </c>
      <c r="P1131" s="93">
        <f t="shared" si="130"/>
        <v>0</v>
      </c>
      <c r="Q1131" s="125">
        <f t="shared" si="132"/>
        <v>0</v>
      </c>
      <c r="R1131" s="125">
        <f t="shared" si="133"/>
        <v>0</v>
      </c>
      <c r="S1131" s="125">
        <f t="shared" si="134"/>
        <v>0</v>
      </c>
      <c r="T1131" s="125">
        <f t="shared" si="131"/>
        <v>0</v>
      </c>
    </row>
    <row r="1132" spans="1:20" ht="15">
      <c r="A1132" s="55" t="s">
        <v>954</v>
      </c>
      <c r="B1132" s="62">
        <v>343</v>
      </c>
      <c r="C1132" s="216">
        <v>1</v>
      </c>
      <c r="D1132" s="112" t="s">
        <v>1204</v>
      </c>
      <c r="E1132" s="216" t="s">
        <v>1001</v>
      </c>
      <c r="F1132" s="58"/>
      <c r="G1132" s="42"/>
      <c r="H1132" s="42"/>
      <c r="I1132" s="93"/>
      <c r="J1132" s="224"/>
      <c r="K1132" s="208" t="s">
        <v>1879</v>
      </c>
      <c r="L1132" s="208"/>
      <c r="M1132" s="170">
        <v>10</v>
      </c>
      <c r="N1132" s="93">
        <v>12</v>
      </c>
      <c r="O1132" s="93">
        <f t="shared" si="137"/>
        <v>24</v>
      </c>
      <c r="P1132" s="93">
        <f t="shared" si="130"/>
        <v>0</v>
      </c>
      <c r="Q1132" s="125">
        <f t="shared" si="132"/>
        <v>0</v>
      </c>
      <c r="R1132" s="125">
        <f t="shared" si="133"/>
        <v>0</v>
      </c>
      <c r="S1132" s="125">
        <f t="shared" si="134"/>
        <v>0</v>
      </c>
      <c r="T1132" s="125">
        <f t="shared" si="131"/>
        <v>0</v>
      </c>
    </row>
    <row r="1133" spans="1:20" ht="15">
      <c r="A1133" s="62" t="s">
        <v>954</v>
      </c>
      <c r="B1133" s="62">
        <v>344</v>
      </c>
      <c r="C1133" s="216">
        <v>1</v>
      </c>
      <c r="D1133" s="112" t="s">
        <v>1205</v>
      </c>
      <c r="E1133" s="216" t="s">
        <v>1001</v>
      </c>
      <c r="F1133" s="58"/>
      <c r="G1133" s="230">
        <v>41981</v>
      </c>
      <c r="H1133" s="109">
        <v>41981</v>
      </c>
      <c r="I1133" s="93">
        <v>10648.8</v>
      </c>
      <c r="J1133" s="224" t="s">
        <v>1003</v>
      </c>
      <c r="K1133" s="208" t="s">
        <v>1879</v>
      </c>
      <c r="L1133" s="208"/>
      <c r="M1133" s="170">
        <v>10</v>
      </c>
      <c r="N1133" s="93">
        <v>12</v>
      </c>
      <c r="O1133" s="93">
        <f t="shared" si="137"/>
        <v>24</v>
      </c>
      <c r="P1133" s="93">
        <f t="shared" si="130"/>
        <v>88.74</v>
      </c>
      <c r="Q1133" s="125">
        <f t="shared" si="132"/>
        <v>1064.8799999999999</v>
      </c>
      <c r="R1133" s="125">
        <f t="shared" si="133"/>
        <v>2129.7599999999998</v>
      </c>
      <c r="S1133" s="125">
        <f t="shared" si="134"/>
        <v>3194.6399999999994</v>
      </c>
      <c r="T1133" s="125">
        <f t="shared" si="131"/>
        <v>7454.16</v>
      </c>
    </row>
    <row r="1134" spans="1:20" ht="15">
      <c r="A1134" s="55" t="s">
        <v>954</v>
      </c>
      <c r="B1134" s="62">
        <v>345</v>
      </c>
      <c r="C1134" s="216">
        <v>1</v>
      </c>
      <c r="D1134" s="112" t="s">
        <v>1205</v>
      </c>
      <c r="E1134" s="216" t="s">
        <v>1001</v>
      </c>
      <c r="F1134" s="58"/>
      <c r="G1134" s="230"/>
      <c r="H1134" s="42"/>
      <c r="I1134" s="93"/>
      <c r="J1134" s="224"/>
      <c r="K1134" s="210"/>
      <c r="L1134" s="210"/>
      <c r="M1134" s="170">
        <v>10</v>
      </c>
      <c r="N1134" s="93">
        <v>12</v>
      </c>
      <c r="O1134" s="93">
        <f t="shared" si="137"/>
        <v>24</v>
      </c>
      <c r="P1134" s="93">
        <f t="shared" si="130"/>
        <v>0</v>
      </c>
      <c r="Q1134" s="125">
        <f t="shared" si="132"/>
        <v>0</v>
      </c>
      <c r="R1134" s="125">
        <f t="shared" si="133"/>
        <v>0</v>
      </c>
      <c r="S1134" s="125">
        <f t="shared" si="134"/>
        <v>0</v>
      </c>
      <c r="T1134" s="125">
        <f t="shared" si="131"/>
        <v>0</v>
      </c>
    </row>
    <row r="1135" spans="1:20" ht="15">
      <c r="A1135" s="55" t="s">
        <v>954</v>
      </c>
      <c r="B1135" s="62">
        <v>346</v>
      </c>
      <c r="C1135" s="216">
        <v>1</v>
      </c>
      <c r="D1135" s="112" t="s">
        <v>1205</v>
      </c>
      <c r="E1135" s="216" t="s">
        <v>1001</v>
      </c>
      <c r="F1135" s="58"/>
      <c r="G1135" s="230"/>
      <c r="H1135" s="42"/>
      <c r="I1135" s="93"/>
      <c r="J1135" s="224"/>
      <c r="K1135" s="210"/>
      <c r="L1135" s="210"/>
      <c r="M1135" s="170">
        <v>10</v>
      </c>
      <c r="N1135" s="93">
        <v>12</v>
      </c>
      <c r="O1135" s="93">
        <f t="shared" si="137"/>
        <v>24</v>
      </c>
      <c r="P1135" s="93">
        <f t="shared" si="130"/>
        <v>0</v>
      </c>
      <c r="Q1135" s="125">
        <f t="shared" si="132"/>
        <v>0</v>
      </c>
      <c r="R1135" s="125">
        <f t="shared" si="133"/>
        <v>0</v>
      </c>
      <c r="S1135" s="125">
        <f t="shared" si="134"/>
        <v>0</v>
      </c>
      <c r="T1135" s="125">
        <f t="shared" si="131"/>
        <v>0</v>
      </c>
    </row>
    <row r="1136" spans="1:20" ht="15">
      <c r="A1136" s="62" t="s">
        <v>954</v>
      </c>
      <c r="B1136" s="62">
        <v>347</v>
      </c>
      <c r="C1136" s="216">
        <v>1</v>
      </c>
      <c r="D1136" s="112" t="s">
        <v>1205</v>
      </c>
      <c r="E1136" s="216" t="s">
        <v>1001</v>
      </c>
      <c r="F1136" s="58"/>
      <c r="G1136" s="230"/>
      <c r="H1136" s="42"/>
      <c r="I1136" s="93"/>
      <c r="J1136" s="224"/>
      <c r="K1136" s="210"/>
      <c r="L1136" s="210"/>
      <c r="M1136" s="170">
        <v>10</v>
      </c>
      <c r="N1136" s="93">
        <v>12</v>
      </c>
      <c r="O1136" s="93">
        <f t="shared" si="137"/>
        <v>24</v>
      </c>
      <c r="P1136" s="93">
        <f t="shared" si="130"/>
        <v>0</v>
      </c>
      <c r="Q1136" s="125">
        <f t="shared" si="132"/>
        <v>0</v>
      </c>
      <c r="R1136" s="125">
        <f t="shared" si="133"/>
        <v>0</v>
      </c>
      <c r="S1136" s="125">
        <f t="shared" si="134"/>
        <v>0</v>
      </c>
      <c r="T1136" s="125">
        <f t="shared" si="131"/>
        <v>0</v>
      </c>
    </row>
    <row r="1137" spans="1:20" ht="15">
      <c r="A1137" s="55" t="s">
        <v>954</v>
      </c>
      <c r="B1137" s="62">
        <v>348</v>
      </c>
      <c r="C1137" s="216">
        <v>1</v>
      </c>
      <c r="D1137" s="112" t="s">
        <v>1206</v>
      </c>
      <c r="E1137" s="216" t="s">
        <v>1001</v>
      </c>
      <c r="F1137" s="58"/>
      <c r="G1137" s="230">
        <v>41981</v>
      </c>
      <c r="H1137" s="109">
        <v>41981</v>
      </c>
      <c r="I1137" s="93">
        <v>1203.21</v>
      </c>
      <c r="J1137" s="224" t="s">
        <v>1003</v>
      </c>
      <c r="K1137" s="208" t="s">
        <v>1879</v>
      </c>
      <c r="L1137" s="208"/>
      <c r="M1137" s="170">
        <v>10</v>
      </c>
      <c r="N1137" s="93">
        <v>12</v>
      </c>
      <c r="O1137" s="93">
        <f t="shared" si="137"/>
        <v>24</v>
      </c>
      <c r="P1137" s="93">
        <f t="shared" si="130"/>
        <v>10.02675</v>
      </c>
      <c r="Q1137" s="125">
        <f t="shared" si="132"/>
        <v>120.321</v>
      </c>
      <c r="R1137" s="125">
        <f t="shared" si="133"/>
        <v>240.642</v>
      </c>
      <c r="S1137" s="125">
        <f t="shared" si="134"/>
        <v>360.96299999999997</v>
      </c>
      <c r="T1137" s="125">
        <f t="shared" si="131"/>
        <v>842.24700000000007</v>
      </c>
    </row>
    <row r="1138" spans="1:20" ht="15">
      <c r="A1138" s="55" t="s">
        <v>954</v>
      </c>
      <c r="B1138" s="62">
        <v>349</v>
      </c>
      <c r="C1138" s="216">
        <v>1</v>
      </c>
      <c r="D1138" s="112" t="s">
        <v>1206</v>
      </c>
      <c r="E1138" s="216" t="s">
        <v>1001</v>
      </c>
      <c r="F1138" s="58"/>
      <c r="G1138" s="230"/>
      <c r="H1138" s="42"/>
      <c r="I1138" s="93"/>
      <c r="J1138" s="224"/>
      <c r="K1138" s="208" t="s">
        <v>1879</v>
      </c>
      <c r="L1138" s="208"/>
      <c r="M1138" s="170">
        <v>10</v>
      </c>
      <c r="N1138" s="93">
        <v>12</v>
      </c>
      <c r="O1138" s="93">
        <f t="shared" si="137"/>
        <v>24</v>
      </c>
      <c r="P1138" s="93">
        <f t="shared" si="130"/>
        <v>0</v>
      </c>
      <c r="Q1138" s="125">
        <f t="shared" si="132"/>
        <v>0</v>
      </c>
      <c r="R1138" s="125">
        <f t="shared" si="133"/>
        <v>0</v>
      </c>
      <c r="S1138" s="125">
        <f t="shared" si="134"/>
        <v>0</v>
      </c>
      <c r="T1138" s="125">
        <f t="shared" si="131"/>
        <v>0</v>
      </c>
    </row>
    <row r="1139" spans="1:20" ht="15">
      <c r="A1139" s="62" t="s">
        <v>954</v>
      </c>
      <c r="B1139" s="62">
        <v>350</v>
      </c>
      <c r="C1139" s="216">
        <v>1</v>
      </c>
      <c r="D1139" s="112" t="s">
        <v>1206</v>
      </c>
      <c r="E1139" s="216" t="s">
        <v>1001</v>
      </c>
      <c r="F1139" s="58"/>
      <c r="G1139" s="230"/>
      <c r="H1139" s="42"/>
      <c r="I1139" s="93"/>
      <c r="J1139" s="224"/>
      <c r="K1139" s="208" t="s">
        <v>1879</v>
      </c>
      <c r="L1139" s="208"/>
      <c r="M1139" s="170">
        <v>10</v>
      </c>
      <c r="N1139" s="93">
        <v>12</v>
      </c>
      <c r="O1139" s="93">
        <f t="shared" si="137"/>
        <v>24</v>
      </c>
      <c r="P1139" s="93">
        <f t="shared" si="130"/>
        <v>0</v>
      </c>
      <c r="Q1139" s="125">
        <f t="shared" si="132"/>
        <v>0</v>
      </c>
      <c r="R1139" s="125">
        <f t="shared" si="133"/>
        <v>0</v>
      </c>
      <c r="S1139" s="125">
        <f t="shared" si="134"/>
        <v>0</v>
      </c>
      <c r="T1139" s="125">
        <f t="shared" si="131"/>
        <v>0</v>
      </c>
    </row>
    <row r="1140" spans="1:20" ht="15">
      <c r="A1140" s="55" t="s">
        <v>954</v>
      </c>
      <c r="B1140" s="62">
        <v>351</v>
      </c>
      <c r="C1140" s="216">
        <v>1</v>
      </c>
      <c r="D1140" s="112" t="s">
        <v>1207</v>
      </c>
      <c r="E1140" s="216" t="s">
        <v>1001</v>
      </c>
      <c r="F1140" s="58"/>
      <c r="G1140" s="230">
        <v>41981</v>
      </c>
      <c r="H1140" s="109">
        <v>41981</v>
      </c>
      <c r="I1140" s="93">
        <v>22495.18</v>
      </c>
      <c r="J1140" s="224" t="s">
        <v>1003</v>
      </c>
      <c r="K1140" s="208" t="s">
        <v>1879</v>
      </c>
      <c r="L1140" s="208"/>
      <c r="M1140" s="170">
        <v>10</v>
      </c>
      <c r="N1140" s="93">
        <v>12</v>
      </c>
      <c r="O1140" s="93">
        <f t="shared" si="137"/>
        <v>24</v>
      </c>
      <c r="P1140" s="93">
        <f t="shared" si="130"/>
        <v>187.45983333333334</v>
      </c>
      <c r="Q1140" s="125">
        <f t="shared" si="132"/>
        <v>2249.518</v>
      </c>
      <c r="R1140" s="125">
        <f t="shared" si="133"/>
        <v>4499.0360000000001</v>
      </c>
      <c r="S1140" s="125">
        <f t="shared" si="134"/>
        <v>6748.5540000000001</v>
      </c>
      <c r="T1140" s="125">
        <f t="shared" si="131"/>
        <v>15746.626</v>
      </c>
    </row>
    <row r="1141" spans="1:20" ht="15">
      <c r="A1141" s="55" t="s">
        <v>954</v>
      </c>
      <c r="B1141" s="62">
        <v>352</v>
      </c>
      <c r="C1141" s="216">
        <v>1</v>
      </c>
      <c r="D1141" s="112" t="s">
        <v>1207</v>
      </c>
      <c r="E1141" s="216" t="s">
        <v>1001</v>
      </c>
      <c r="F1141" s="58"/>
      <c r="G1141" s="230"/>
      <c r="H1141" s="42"/>
      <c r="I1141" s="93"/>
      <c r="J1141" s="224"/>
      <c r="K1141" s="208" t="s">
        <v>1879</v>
      </c>
      <c r="L1141" s="208"/>
      <c r="M1141" s="170">
        <v>10</v>
      </c>
      <c r="N1141" s="93">
        <v>12</v>
      </c>
      <c r="O1141" s="93">
        <f t="shared" si="137"/>
        <v>24</v>
      </c>
      <c r="P1141" s="93">
        <f t="shared" si="130"/>
        <v>0</v>
      </c>
      <c r="Q1141" s="125">
        <f t="shared" si="132"/>
        <v>0</v>
      </c>
      <c r="R1141" s="125">
        <f t="shared" si="133"/>
        <v>0</v>
      </c>
      <c r="S1141" s="125">
        <f t="shared" si="134"/>
        <v>0</v>
      </c>
      <c r="T1141" s="125">
        <f t="shared" si="131"/>
        <v>0</v>
      </c>
    </row>
    <row r="1142" spans="1:20" ht="15">
      <c r="A1142" s="62" t="s">
        <v>954</v>
      </c>
      <c r="B1142" s="62">
        <v>353</v>
      </c>
      <c r="C1142" s="216">
        <v>1</v>
      </c>
      <c r="D1142" s="112" t="s">
        <v>1207</v>
      </c>
      <c r="E1142" s="216" t="s">
        <v>1001</v>
      </c>
      <c r="F1142" s="58"/>
      <c r="G1142" s="230"/>
      <c r="H1142" s="42"/>
      <c r="I1142" s="93"/>
      <c r="J1142" s="224"/>
      <c r="K1142" s="208" t="s">
        <v>1879</v>
      </c>
      <c r="L1142" s="208"/>
      <c r="M1142" s="170">
        <v>10</v>
      </c>
      <c r="N1142" s="93">
        <v>12</v>
      </c>
      <c r="O1142" s="93">
        <f t="shared" si="137"/>
        <v>24</v>
      </c>
      <c r="P1142" s="93">
        <f t="shared" si="130"/>
        <v>0</v>
      </c>
      <c r="Q1142" s="125">
        <f t="shared" si="132"/>
        <v>0</v>
      </c>
      <c r="R1142" s="125">
        <f t="shared" si="133"/>
        <v>0</v>
      </c>
      <c r="S1142" s="125">
        <f t="shared" si="134"/>
        <v>0</v>
      </c>
      <c r="T1142" s="125">
        <f t="shared" si="131"/>
        <v>0</v>
      </c>
    </row>
    <row r="1143" spans="1:20" ht="15">
      <c r="A1143" s="55" t="s">
        <v>954</v>
      </c>
      <c r="B1143" s="62">
        <v>354</v>
      </c>
      <c r="C1143" s="216">
        <v>1</v>
      </c>
      <c r="D1143" s="112" t="s">
        <v>1207</v>
      </c>
      <c r="E1143" s="216" t="s">
        <v>1001</v>
      </c>
      <c r="F1143" s="58"/>
      <c r="G1143" s="230"/>
      <c r="H1143" s="42"/>
      <c r="I1143" s="93"/>
      <c r="J1143" s="224"/>
      <c r="K1143" s="208" t="s">
        <v>1879</v>
      </c>
      <c r="L1143" s="208"/>
      <c r="M1143" s="170">
        <v>10</v>
      </c>
      <c r="N1143" s="93">
        <v>12</v>
      </c>
      <c r="O1143" s="93">
        <f t="shared" si="137"/>
        <v>24</v>
      </c>
      <c r="P1143" s="93">
        <f t="shared" si="130"/>
        <v>0</v>
      </c>
      <c r="Q1143" s="125">
        <f t="shared" si="132"/>
        <v>0</v>
      </c>
      <c r="R1143" s="125">
        <f t="shared" si="133"/>
        <v>0</v>
      </c>
      <c r="S1143" s="125">
        <f t="shared" si="134"/>
        <v>0</v>
      </c>
      <c r="T1143" s="125">
        <f t="shared" si="131"/>
        <v>0</v>
      </c>
    </row>
    <row r="1144" spans="1:20" ht="15">
      <c r="A1144" s="55" t="s">
        <v>954</v>
      </c>
      <c r="B1144" s="62">
        <v>355</v>
      </c>
      <c r="C1144" s="216">
        <v>1</v>
      </c>
      <c r="D1144" s="112" t="s">
        <v>1208</v>
      </c>
      <c r="E1144" s="216" t="s">
        <v>1001</v>
      </c>
      <c r="F1144" s="58"/>
      <c r="G1144" s="230">
        <v>41981</v>
      </c>
      <c r="H1144" s="109">
        <v>41981</v>
      </c>
      <c r="I1144" s="93">
        <v>4229.87</v>
      </c>
      <c r="J1144" s="224" t="s">
        <v>1003</v>
      </c>
      <c r="K1144" s="208" t="s">
        <v>1879</v>
      </c>
      <c r="L1144" s="208"/>
      <c r="M1144" s="170">
        <v>10</v>
      </c>
      <c r="N1144" s="93">
        <v>12</v>
      </c>
      <c r="O1144" s="93">
        <f t="shared" si="137"/>
        <v>24</v>
      </c>
      <c r="P1144" s="93">
        <f t="shared" si="130"/>
        <v>35.248916666666666</v>
      </c>
      <c r="Q1144" s="125">
        <f t="shared" si="132"/>
        <v>422.98699999999997</v>
      </c>
      <c r="R1144" s="125">
        <f t="shared" si="133"/>
        <v>845.97399999999993</v>
      </c>
      <c r="S1144" s="125">
        <f t="shared" si="134"/>
        <v>1268.9609999999998</v>
      </c>
      <c r="T1144" s="125">
        <f t="shared" si="131"/>
        <v>2960.9090000000001</v>
      </c>
    </row>
    <row r="1145" spans="1:20" ht="15">
      <c r="A1145" s="62" t="s">
        <v>954</v>
      </c>
      <c r="B1145" s="62">
        <v>356</v>
      </c>
      <c r="C1145" s="216">
        <v>1</v>
      </c>
      <c r="D1145" s="112" t="s">
        <v>1208</v>
      </c>
      <c r="E1145" s="216" t="s">
        <v>1001</v>
      </c>
      <c r="F1145" s="58"/>
      <c r="G1145" s="230"/>
      <c r="H1145" s="42"/>
      <c r="I1145" s="93"/>
      <c r="J1145" s="224"/>
      <c r="K1145" s="208" t="s">
        <v>1879</v>
      </c>
      <c r="L1145" s="208"/>
      <c r="M1145" s="170">
        <v>10</v>
      </c>
      <c r="N1145" s="93">
        <v>12</v>
      </c>
      <c r="O1145" s="93">
        <f t="shared" si="137"/>
        <v>24</v>
      </c>
      <c r="P1145" s="93">
        <f t="shared" si="130"/>
        <v>0</v>
      </c>
      <c r="Q1145" s="125">
        <f t="shared" si="132"/>
        <v>0</v>
      </c>
      <c r="R1145" s="125">
        <f t="shared" si="133"/>
        <v>0</v>
      </c>
      <c r="S1145" s="125">
        <f t="shared" si="134"/>
        <v>0</v>
      </c>
      <c r="T1145" s="125">
        <f t="shared" si="131"/>
        <v>0</v>
      </c>
    </row>
    <row r="1146" spans="1:20" ht="15">
      <c r="A1146" s="55" t="s">
        <v>954</v>
      </c>
      <c r="B1146" s="62">
        <v>357</v>
      </c>
      <c r="C1146" s="216">
        <v>1</v>
      </c>
      <c r="D1146" s="112" t="s">
        <v>1208</v>
      </c>
      <c r="E1146" s="216" t="s">
        <v>1001</v>
      </c>
      <c r="F1146" s="58"/>
      <c r="G1146" s="230"/>
      <c r="H1146" s="42"/>
      <c r="I1146" s="93"/>
      <c r="J1146" s="224"/>
      <c r="K1146" s="208" t="s">
        <v>1879</v>
      </c>
      <c r="L1146" s="208"/>
      <c r="M1146" s="170">
        <v>10</v>
      </c>
      <c r="N1146" s="93">
        <v>12</v>
      </c>
      <c r="O1146" s="93">
        <f t="shared" si="137"/>
        <v>24</v>
      </c>
      <c r="P1146" s="93">
        <f t="shared" si="130"/>
        <v>0</v>
      </c>
      <c r="Q1146" s="125">
        <f t="shared" si="132"/>
        <v>0</v>
      </c>
      <c r="R1146" s="125">
        <f t="shared" si="133"/>
        <v>0</v>
      </c>
      <c r="S1146" s="125">
        <f t="shared" si="134"/>
        <v>0</v>
      </c>
      <c r="T1146" s="125">
        <f t="shared" si="131"/>
        <v>0</v>
      </c>
    </row>
    <row r="1147" spans="1:20" ht="15">
      <c r="A1147" s="55" t="s">
        <v>954</v>
      </c>
      <c r="B1147" s="62">
        <v>358</v>
      </c>
      <c r="C1147" s="216">
        <v>1</v>
      </c>
      <c r="D1147" s="112" t="s">
        <v>1208</v>
      </c>
      <c r="E1147" s="216" t="s">
        <v>1001</v>
      </c>
      <c r="F1147" s="58"/>
      <c r="G1147" s="230"/>
      <c r="H1147" s="42"/>
      <c r="I1147" s="93"/>
      <c r="J1147" s="224"/>
      <c r="K1147" s="208" t="s">
        <v>1879</v>
      </c>
      <c r="L1147" s="208"/>
      <c r="M1147" s="170">
        <v>10</v>
      </c>
      <c r="N1147" s="93">
        <v>12</v>
      </c>
      <c r="O1147" s="93">
        <f t="shared" si="137"/>
        <v>24</v>
      </c>
      <c r="P1147" s="93">
        <f t="shared" si="130"/>
        <v>0</v>
      </c>
      <c r="Q1147" s="125">
        <f t="shared" si="132"/>
        <v>0</v>
      </c>
      <c r="R1147" s="125">
        <f t="shared" si="133"/>
        <v>0</v>
      </c>
      <c r="S1147" s="125">
        <f t="shared" si="134"/>
        <v>0</v>
      </c>
      <c r="T1147" s="125">
        <f t="shared" si="131"/>
        <v>0</v>
      </c>
    </row>
    <row r="1148" spans="1:20" ht="15">
      <c r="A1148" s="62" t="s">
        <v>954</v>
      </c>
      <c r="B1148" s="62">
        <v>359</v>
      </c>
      <c r="C1148" s="216">
        <v>1</v>
      </c>
      <c r="D1148" s="112" t="s">
        <v>1209</v>
      </c>
      <c r="E1148" s="216" t="s">
        <v>1001</v>
      </c>
      <c r="F1148" s="58"/>
      <c r="G1148" s="214">
        <v>41981</v>
      </c>
      <c r="H1148" s="109">
        <v>41981</v>
      </c>
      <c r="I1148" s="115">
        <v>807.41</v>
      </c>
      <c r="J1148" s="210" t="s">
        <v>1003</v>
      </c>
      <c r="K1148" s="208" t="s">
        <v>1879</v>
      </c>
      <c r="L1148" s="208"/>
      <c r="M1148" s="170">
        <v>10</v>
      </c>
      <c r="N1148" s="93">
        <v>12</v>
      </c>
      <c r="O1148" s="93">
        <f t="shared" si="137"/>
        <v>24</v>
      </c>
      <c r="P1148" s="93">
        <f t="shared" si="130"/>
        <v>6.7284166666666669</v>
      </c>
      <c r="Q1148" s="125">
        <f t="shared" si="132"/>
        <v>80.741</v>
      </c>
      <c r="R1148" s="125">
        <f t="shared" si="133"/>
        <v>161.482</v>
      </c>
      <c r="S1148" s="125">
        <f t="shared" si="134"/>
        <v>242.22300000000001</v>
      </c>
      <c r="T1148" s="125">
        <f t="shared" si="131"/>
        <v>565.1869999999999</v>
      </c>
    </row>
    <row r="1149" spans="1:20" ht="15">
      <c r="A1149" s="55" t="s">
        <v>954</v>
      </c>
      <c r="B1149" s="62">
        <v>360</v>
      </c>
      <c r="C1149" s="216">
        <v>1</v>
      </c>
      <c r="D1149" s="112" t="s">
        <v>1210</v>
      </c>
      <c r="E1149" s="216" t="s">
        <v>1001</v>
      </c>
      <c r="F1149" s="58"/>
      <c r="G1149" s="230">
        <v>41251</v>
      </c>
      <c r="H1149" s="109">
        <v>41981</v>
      </c>
      <c r="I1149" s="93">
        <v>4960.74</v>
      </c>
      <c r="J1149" s="224" t="s">
        <v>1003</v>
      </c>
      <c r="K1149" s="208" t="s">
        <v>1879</v>
      </c>
      <c r="L1149" s="208"/>
      <c r="M1149" s="170">
        <v>10</v>
      </c>
      <c r="N1149" s="93">
        <v>12</v>
      </c>
      <c r="O1149" s="93">
        <f t="shared" si="137"/>
        <v>24</v>
      </c>
      <c r="P1149" s="93">
        <f t="shared" si="130"/>
        <v>41.339499999999994</v>
      </c>
      <c r="Q1149" s="125">
        <f t="shared" si="132"/>
        <v>496.07399999999996</v>
      </c>
      <c r="R1149" s="125">
        <f t="shared" si="133"/>
        <v>992.14799999999991</v>
      </c>
      <c r="S1149" s="125">
        <f t="shared" si="134"/>
        <v>1488.2219999999998</v>
      </c>
      <c r="T1149" s="125">
        <f t="shared" si="131"/>
        <v>3472.518</v>
      </c>
    </row>
    <row r="1150" spans="1:20" ht="15">
      <c r="A1150" s="55" t="s">
        <v>954</v>
      </c>
      <c r="B1150" s="62">
        <v>361</v>
      </c>
      <c r="C1150" s="216">
        <v>1</v>
      </c>
      <c r="D1150" s="112" t="s">
        <v>1210</v>
      </c>
      <c r="E1150" s="216" t="s">
        <v>1001</v>
      </c>
      <c r="F1150" s="58"/>
      <c r="G1150" s="230"/>
      <c r="H1150" s="42"/>
      <c r="I1150" s="93"/>
      <c r="J1150" s="224"/>
      <c r="K1150" s="208" t="s">
        <v>1879</v>
      </c>
      <c r="L1150" s="208"/>
      <c r="M1150" s="170">
        <v>10</v>
      </c>
      <c r="N1150" s="93">
        <v>12</v>
      </c>
      <c r="O1150" s="93"/>
      <c r="P1150" s="93">
        <f t="shared" si="130"/>
        <v>0</v>
      </c>
      <c r="Q1150" s="125">
        <f t="shared" si="132"/>
        <v>0</v>
      </c>
      <c r="R1150" s="125">
        <f t="shared" si="133"/>
        <v>0</v>
      </c>
      <c r="S1150" s="125">
        <f t="shared" si="134"/>
        <v>0</v>
      </c>
      <c r="T1150" s="125">
        <f t="shared" si="131"/>
        <v>0</v>
      </c>
    </row>
    <row r="1151" spans="1:20" ht="15">
      <c r="A1151" s="62" t="s">
        <v>954</v>
      </c>
      <c r="B1151" s="62">
        <v>362</v>
      </c>
      <c r="C1151" s="216">
        <v>1</v>
      </c>
      <c r="D1151" s="112" t="s">
        <v>1211</v>
      </c>
      <c r="E1151" s="216" t="s">
        <v>1001</v>
      </c>
      <c r="F1151" s="58"/>
      <c r="G1151" s="230">
        <v>41981</v>
      </c>
      <c r="H1151" s="109">
        <v>41251</v>
      </c>
      <c r="I1151" s="93">
        <v>2192.14</v>
      </c>
      <c r="J1151" s="224" t="s">
        <v>1003</v>
      </c>
      <c r="K1151" s="208" t="s">
        <v>1879</v>
      </c>
      <c r="L1151" s="208"/>
      <c r="M1151" s="170">
        <v>10</v>
      </c>
      <c r="N1151" s="93">
        <v>12</v>
      </c>
      <c r="O1151" s="93">
        <f>12+12+12+12</f>
        <v>48</v>
      </c>
      <c r="P1151" s="93">
        <f t="shared" si="130"/>
        <v>18.267833333333332</v>
      </c>
      <c r="Q1151" s="125">
        <f t="shared" si="132"/>
        <v>219.214</v>
      </c>
      <c r="R1151" s="125">
        <f t="shared" si="133"/>
        <v>876.85599999999999</v>
      </c>
      <c r="S1151" s="125">
        <f t="shared" si="134"/>
        <v>1096.07</v>
      </c>
      <c r="T1151" s="125">
        <f t="shared" si="131"/>
        <v>1096.07</v>
      </c>
    </row>
    <row r="1152" spans="1:20" ht="15">
      <c r="A1152" s="55" t="s">
        <v>954</v>
      </c>
      <c r="B1152" s="62">
        <v>363</v>
      </c>
      <c r="C1152" s="216">
        <v>1</v>
      </c>
      <c r="D1152" s="112" t="s">
        <v>1211</v>
      </c>
      <c r="E1152" s="216" t="s">
        <v>1001</v>
      </c>
      <c r="F1152" s="58"/>
      <c r="G1152" s="230"/>
      <c r="H1152" s="42"/>
      <c r="I1152" s="93"/>
      <c r="J1152" s="224"/>
      <c r="K1152" s="208" t="s">
        <v>1879</v>
      </c>
      <c r="L1152" s="208"/>
      <c r="M1152" s="170">
        <v>10</v>
      </c>
      <c r="N1152" s="93">
        <v>12</v>
      </c>
      <c r="O1152" s="93">
        <f t="shared" ref="O1152:O1155" si="138">12+12+12+12</f>
        <v>48</v>
      </c>
      <c r="P1152" s="93">
        <f t="shared" si="130"/>
        <v>0</v>
      </c>
      <c r="Q1152" s="125">
        <f t="shared" si="132"/>
        <v>0</v>
      </c>
      <c r="R1152" s="125">
        <f t="shared" si="133"/>
        <v>0</v>
      </c>
      <c r="S1152" s="125">
        <f t="shared" si="134"/>
        <v>0</v>
      </c>
      <c r="T1152" s="125">
        <f t="shared" si="131"/>
        <v>0</v>
      </c>
    </row>
    <row r="1153" spans="1:20" ht="15">
      <c r="A1153" s="55" t="s">
        <v>954</v>
      </c>
      <c r="B1153" s="62">
        <v>364</v>
      </c>
      <c r="C1153" s="216">
        <v>1</v>
      </c>
      <c r="D1153" s="112" t="s">
        <v>1211</v>
      </c>
      <c r="E1153" s="216" t="s">
        <v>1001</v>
      </c>
      <c r="F1153" s="58"/>
      <c r="G1153" s="230"/>
      <c r="H1153" s="42"/>
      <c r="I1153" s="93"/>
      <c r="J1153" s="224"/>
      <c r="K1153" s="208" t="s">
        <v>1879</v>
      </c>
      <c r="L1153" s="208"/>
      <c r="M1153" s="170">
        <v>10</v>
      </c>
      <c r="N1153" s="93">
        <v>12</v>
      </c>
      <c r="O1153" s="93">
        <f t="shared" si="138"/>
        <v>48</v>
      </c>
      <c r="P1153" s="93">
        <f t="shared" si="130"/>
        <v>0</v>
      </c>
      <c r="Q1153" s="125">
        <f t="shared" si="132"/>
        <v>0</v>
      </c>
      <c r="R1153" s="125">
        <f t="shared" si="133"/>
        <v>0</v>
      </c>
      <c r="S1153" s="125">
        <f t="shared" si="134"/>
        <v>0</v>
      </c>
      <c r="T1153" s="125">
        <f t="shared" si="131"/>
        <v>0</v>
      </c>
    </row>
    <row r="1154" spans="1:20" ht="15">
      <c r="A1154" s="62" t="s">
        <v>954</v>
      </c>
      <c r="B1154" s="62">
        <v>365</v>
      </c>
      <c r="C1154" s="216">
        <v>1</v>
      </c>
      <c r="D1154" s="112" t="s">
        <v>1211</v>
      </c>
      <c r="E1154" s="216" t="s">
        <v>1001</v>
      </c>
      <c r="F1154" s="58"/>
      <c r="G1154" s="230"/>
      <c r="H1154" s="42"/>
      <c r="I1154" s="93"/>
      <c r="J1154" s="224"/>
      <c r="K1154" s="208" t="s">
        <v>1879</v>
      </c>
      <c r="L1154" s="208"/>
      <c r="M1154" s="170">
        <v>10</v>
      </c>
      <c r="N1154" s="93">
        <v>12</v>
      </c>
      <c r="O1154" s="93">
        <f t="shared" si="138"/>
        <v>48</v>
      </c>
      <c r="P1154" s="93">
        <f t="shared" si="130"/>
        <v>0</v>
      </c>
      <c r="Q1154" s="125">
        <f t="shared" si="132"/>
        <v>0</v>
      </c>
      <c r="R1154" s="125">
        <f t="shared" si="133"/>
        <v>0</v>
      </c>
      <c r="S1154" s="125">
        <f t="shared" si="134"/>
        <v>0</v>
      </c>
      <c r="T1154" s="125">
        <f t="shared" si="131"/>
        <v>0</v>
      </c>
    </row>
    <row r="1155" spans="1:20" ht="15">
      <c r="A1155" s="55" t="s">
        <v>954</v>
      </c>
      <c r="B1155" s="62">
        <v>366</v>
      </c>
      <c r="C1155" s="216">
        <v>1</v>
      </c>
      <c r="D1155" s="112" t="s">
        <v>1212</v>
      </c>
      <c r="E1155" s="216" t="s">
        <v>1001</v>
      </c>
      <c r="F1155" s="58"/>
      <c r="G1155" s="230"/>
      <c r="H1155" s="109">
        <v>41251</v>
      </c>
      <c r="I1155" s="93">
        <v>2148</v>
      </c>
      <c r="J1155" s="224"/>
      <c r="K1155" s="208" t="s">
        <v>1879</v>
      </c>
      <c r="L1155" s="208"/>
      <c r="M1155" s="170">
        <v>10</v>
      </c>
      <c r="N1155" s="93">
        <v>12</v>
      </c>
      <c r="O1155" s="93">
        <f t="shared" si="138"/>
        <v>48</v>
      </c>
      <c r="P1155" s="93">
        <f t="shared" si="130"/>
        <v>17.900000000000002</v>
      </c>
      <c r="Q1155" s="125">
        <f t="shared" si="132"/>
        <v>214.8</v>
      </c>
      <c r="R1155" s="125">
        <f t="shared" si="133"/>
        <v>859.2</v>
      </c>
      <c r="S1155" s="125">
        <f t="shared" si="134"/>
        <v>1074</v>
      </c>
      <c r="T1155" s="125">
        <f t="shared" si="131"/>
        <v>1074</v>
      </c>
    </row>
    <row r="1156" spans="1:20" ht="15">
      <c r="A1156" s="55" t="s">
        <v>954</v>
      </c>
      <c r="B1156" s="62">
        <v>367</v>
      </c>
      <c r="C1156" s="216">
        <v>1</v>
      </c>
      <c r="D1156" s="112" t="s">
        <v>1212</v>
      </c>
      <c r="E1156" s="216" t="s">
        <v>1001</v>
      </c>
      <c r="F1156" s="58"/>
      <c r="G1156" s="230"/>
      <c r="H1156" s="42"/>
      <c r="I1156" s="93"/>
      <c r="J1156" s="224"/>
      <c r="K1156" s="208" t="s">
        <v>1879</v>
      </c>
      <c r="L1156" s="208"/>
      <c r="M1156" s="170">
        <v>10</v>
      </c>
      <c r="N1156" s="93">
        <v>12</v>
      </c>
      <c r="O1156" s="93"/>
      <c r="P1156" s="93">
        <f t="shared" si="130"/>
        <v>0</v>
      </c>
      <c r="Q1156" s="125">
        <f t="shared" si="132"/>
        <v>0</v>
      </c>
      <c r="R1156" s="125">
        <f t="shared" si="133"/>
        <v>0</v>
      </c>
      <c r="S1156" s="125">
        <f t="shared" si="134"/>
        <v>0</v>
      </c>
      <c r="T1156" s="125">
        <f t="shared" si="131"/>
        <v>0</v>
      </c>
    </row>
    <row r="1157" spans="1:20" ht="15">
      <c r="A1157" s="62" t="s">
        <v>954</v>
      </c>
      <c r="B1157" s="62">
        <v>368</v>
      </c>
      <c r="C1157" s="216">
        <v>1</v>
      </c>
      <c r="D1157" s="112" t="s">
        <v>1212</v>
      </c>
      <c r="E1157" s="216" t="s">
        <v>1001</v>
      </c>
      <c r="F1157" s="58"/>
      <c r="G1157" s="230"/>
      <c r="H1157" s="42"/>
      <c r="I1157" s="93"/>
      <c r="J1157" s="224"/>
      <c r="K1157" s="208" t="s">
        <v>1879</v>
      </c>
      <c r="L1157" s="208"/>
      <c r="M1157" s="170">
        <v>10</v>
      </c>
      <c r="N1157" s="93">
        <v>12</v>
      </c>
      <c r="O1157" s="93"/>
      <c r="P1157" s="93">
        <f t="shared" si="130"/>
        <v>0</v>
      </c>
      <c r="Q1157" s="125">
        <f t="shared" si="132"/>
        <v>0</v>
      </c>
      <c r="R1157" s="125">
        <f t="shared" si="133"/>
        <v>0</v>
      </c>
      <c r="S1157" s="125">
        <f t="shared" si="134"/>
        <v>0</v>
      </c>
      <c r="T1157" s="125">
        <f t="shared" si="131"/>
        <v>0</v>
      </c>
    </row>
    <row r="1158" spans="1:20" ht="15">
      <c r="A1158" s="55" t="s">
        <v>954</v>
      </c>
      <c r="B1158" s="62">
        <v>369</v>
      </c>
      <c r="C1158" s="216">
        <v>1</v>
      </c>
      <c r="D1158" s="112" t="s">
        <v>1212</v>
      </c>
      <c r="E1158" s="216" t="s">
        <v>1001</v>
      </c>
      <c r="F1158" s="58"/>
      <c r="G1158" s="230"/>
      <c r="H1158" s="42"/>
      <c r="I1158" s="93"/>
      <c r="J1158" s="224"/>
      <c r="K1158" s="208" t="s">
        <v>1879</v>
      </c>
      <c r="L1158" s="208"/>
      <c r="M1158" s="170">
        <v>10</v>
      </c>
      <c r="N1158" s="93">
        <v>12</v>
      </c>
      <c r="O1158" s="93"/>
      <c r="P1158" s="93">
        <f t="shared" si="130"/>
        <v>0</v>
      </c>
      <c r="Q1158" s="125">
        <f t="shared" si="132"/>
        <v>0</v>
      </c>
      <c r="R1158" s="125">
        <f t="shared" si="133"/>
        <v>0</v>
      </c>
      <c r="S1158" s="125">
        <f t="shared" si="134"/>
        <v>0</v>
      </c>
      <c r="T1158" s="125">
        <f t="shared" si="131"/>
        <v>0</v>
      </c>
    </row>
    <row r="1159" spans="1:20" ht="15">
      <c r="A1159" s="55" t="s">
        <v>954</v>
      </c>
      <c r="B1159" s="62">
        <v>370</v>
      </c>
      <c r="C1159" s="216">
        <v>1</v>
      </c>
      <c r="D1159" s="112" t="s">
        <v>1212</v>
      </c>
      <c r="E1159" s="216" t="s">
        <v>1001</v>
      </c>
      <c r="F1159" s="58"/>
      <c r="G1159" s="230"/>
      <c r="H1159" s="42"/>
      <c r="I1159" s="93"/>
      <c r="J1159" s="224"/>
      <c r="K1159" s="208" t="s">
        <v>1879</v>
      </c>
      <c r="L1159" s="208"/>
      <c r="M1159" s="170">
        <v>10</v>
      </c>
      <c r="N1159" s="93">
        <v>12</v>
      </c>
      <c r="O1159" s="93"/>
      <c r="P1159" s="93">
        <f t="shared" si="130"/>
        <v>0</v>
      </c>
      <c r="Q1159" s="125">
        <f t="shared" si="132"/>
        <v>0</v>
      </c>
      <c r="R1159" s="125">
        <f t="shared" si="133"/>
        <v>0</v>
      </c>
      <c r="S1159" s="125">
        <f t="shared" si="134"/>
        <v>0</v>
      </c>
      <c r="T1159" s="125">
        <f t="shared" si="131"/>
        <v>0</v>
      </c>
    </row>
    <row r="1160" spans="1:20" ht="15">
      <c r="A1160" s="62" t="s">
        <v>954</v>
      </c>
      <c r="B1160" s="62">
        <v>371</v>
      </c>
      <c r="C1160" s="216">
        <v>1</v>
      </c>
      <c r="D1160" s="112" t="s">
        <v>1212</v>
      </c>
      <c r="E1160" s="216" t="s">
        <v>1001</v>
      </c>
      <c r="F1160" s="58"/>
      <c r="G1160" s="230"/>
      <c r="H1160" s="42"/>
      <c r="I1160" s="93"/>
      <c r="J1160" s="224"/>
      <c r="K1160" s="208" t="s">
        <v>1879</v>
      </c>
      <c r="L1160" s="208"/>
      <c r="M1160" s="170">
        <v>10</v>
      </c>
      <c r="N1160" s="93">
        <v>12</v>
      </c>
      <c r="O1160" s="93"/>
      <c r="P1160" s="93">
        <f t="shared" ref="P1160:P1214" si="139">+I1160/10/12</f>
        <v>0</v>
      </c>
      <c r="Q1160" s="125">
        <f t="shared" si="132"/>
        <v>0</v>
      </c>
      <c r="R1160" s="125">
        <f t="shared" si="133"/>
        <v>0</v>
      </c>
      <c r="S1160" s="125">
        <f t="shared" si="134"/>
        <v>0</v>
      </c>
      <c r="T1160" s="125">
        <f t="shared" ref="T1160:T1214" si="140">+I1160-S1160</f>
        <v>0</v>
      </c>
    </row>
    <row r="1161" spans="1:20" ht="15">
      <c r="A1161" s="62" t="s">
        <v>954</v>
      </c>
      <c r="B1161" s="62">
        <v>372</v>
      </c>
      <c r="C1161" s="216">
        <v>1</v>
      </c>
      <c r="D1161" s="112" t="s">
        <v>1212</v>
      </c>
      <c r="E1161" s="216" t="s">
        <v>1001</v>
      </c>
      <c r="F1161" s="58"/>
      <c r="G1161" s="230"/>
      <c r="H1161" s="42"/>
      <c r="I1161" s="93"/>
      <c r="J1161" s="224"/>
      <c r="K1161" s="208" t="s">
        <v>1879</v>
      </c>
      <c r="L1161" s="208"/>
      <c r="M1161" s="170">
        <v>10</v>
      </c>
      <c r="N1161" s="93">
        <v>12</v>
      </c>
      <c r="O1161" s="93"/>
      <c r="P1161" s="93">
        <f t="shared" si="139"/>
        <v>0</v>
      </c>
      <c r="Q1161" s="125">
        <f t="shared" ref="Q1161:Q1214" si="141">+P1161*N1161</f>
        <v>0</v>
      </c>
      <c r="R1161" s="125">
        <f t="shared" ref="R1161:R1214" si="142">+P1161*O1161</f>
        <v>0</v>
      </c>
      <c r="S1161" s="125">
        <f t="shared" ref="S1161:S1214" si="143">+R1161+Q1161</f>
        <v>0</v>
      </c>
      <c r="T1161" s="125">
        <f t="shared" si="140"/>
        <v>0</v>
      </c>
    </row>
    <row r="1162" spans="1:20" ht="15">
      <c r="A1162" s="55" t="s">
        <v>954</v>
      </c>
      <c r="B1162" s="62">
        <v>373</v>
      </c>
      <c r="C1162" s="216">
        <v>1</v>
      </c>
      <c r="D1162" s="112" t="s">
        <v>1212</v>
      </c>
      <c r="E1162" s="216" t="s">
        <v>1001</v>
      </c>
      <c r="F1162" s="58"/>
      <c r="G1162" s="230"/>
      <c r="H1162" s="42"/>
      <c r="I1162" s="93"/>
      <c r="J1162" s="224"/>
      <c r="K1162" s="208" t="s">
        <v>1879</v>
      </c>
      <c r="L1162" s="208"/>
      <c r="M1162" s="170">
        <v>10</v>
      </c>
      <c r="N1162" s="93">
        <v>12</v>
      </c>
      <c r="O1162" s="93"/>
      <c r="P1162" s="93">
        <f t="shared" si="139"/>
        <v>0</v>
      </c>
      <c r="Q1162" s="125">
        <f t="shared" si="141"/>
        <v>0</v>
      </c>
      <c r="R1162" s="125">
        <f t="shared" si="142"/>
        <v>0</v>
      </c>
      <c r="S1162" s="125">
        <f t="shared" si="143"/>
        <v>0</v>
      </c>
      <c r="T1162" s="125">
        <f t="shared" si="140"/>
        <v>0</v>
      </c>
    </row>
    <row r="1163" spans="1:20" ht="15">
      <c r="A1163" s="55" t="s">
        <v>954</v>
      </c>
      <c r="B1163" s="62">
        <v>374</v>
      </c>
      <c r="C1163" s="216">
        <v>1</v>
      </c>
      <c r="D1163" s="112" t="s">
        <v>1213</v>
      </c>
      <c r="E1163" s="216" t="s">
        <v>1001</v>
      </c>
      <c r="F1163" s="58"/>
      <c r="G1163" s="230"/>
      <c r="H1163" s="85" t="s">
        <v>1860</v>
      </c>
      <c r="I1163" s="93">
        <v>2577.7600000000002</v>
      </c>
      <c r="J1163" s="224"/>
      <c r="K1163" s="208" t="s">
        <v>1879</v>
      </c>
      <c r="L1163" s="208"/>
      <c r="M1163" s="170">
        <v>10</v>
      </c>
      <c r="N1163" s="93">
        <v>12</v>
      </c>
      <c r="O1163" s="93">
        <f>12+12</f>
        <v>24</v>
      </c>
      <c r="P1163" s="93">
        <f t="shared" si="139"/>
        <v>21.481333333333335</v>
      </c>
      <c r="Q1163" s="125">
        <f t="shared" si="141"/>
        <v>257.77600000000001</v>
      </c>
      <c r="R1163" s="125">
        <f t="shared" si="142"/>
        <v>515.55200000000002</v>
      </c>
      <c r="S1163" s="125">
        <f t="shared" si="143"/>
        <v>773.32799999999997</v>
      </c>
      <c r="T1163" s="125">
        <f t="shared" si="140"/>
        <v>1804.4320000000002</v>
      </c>
    </row>
    <row r="1164" spans="1:20" ht="15">
      <c r="A1164" s="62" t="s">
        <v>954</v>
      </c>
      <c r="B1164" s="62">
        <v>375</v>
      </c>
      <c r="C1164" s="216">
        <v>1</v>
      </c>
      <c r="D1164" s="112" t="s">
        <v>1213</v>
      </c>
      <c r="E1164" s="216" t="s">
        <v>1001</v>
      </c>
      <c r="F1164" s="58"/>
      <c r="G1164" s="230"/>
      <c r="H1164" s="42"/>
      <c r="I1164" s="93"/>
      <c r="J1164" s="224"/>
      <c r="K1164" s="208" t="s">
        <v>1879</v>
      </c>
      <c r="L1164" s="208"/>
      <c r="M1164" s="170">
        <v>10</v>
      </c>
      <c r="N1164" s="93">
        <v>12</v>
      </c>
      <c r="O1164" s="93">
        <f t="shared" ref="O1164:O1211" si="144">12+12</f>
        <v>24</v>
      </c>
      <c r="P1164" s="93">
        <f t="shared" si="139"/>
        <v>0</v>
      </c>
      <c r="Q1164" s="125">
        <f t="shared" si="141"/>
        <v>0</v>
      </c>
      <c r="R1164" s="125">
        <f t="shared" si="142"/>
        <v>0</v>
      </c>
      <c r="S1164" s="125">
        <f t="shared" si="143"/>
        <v>0</v>
      </c>
      <c r="T1164" s="125">
        <f t="shared" si="140"/>
        <v>0</v>
      </c>
    </row>
    <row r="1165" spans="1:20" ht="15">
      <c r="A1165" s="62" t="s">
        <v>954</v>
      </c>
      <c r="B1165" s="62">
        <v>376</v>
      </c>
      <c r="C1165" s="216">
        <v>1</v>
      </c>
      <c r="D1165" s="112" t="s">
        <v>1213</v>
      </c>
      <c r="E1165" s="216" t="s">
        <v>1001</v>
      </c>
      <c r="F1165" s="58"/>
      <c r="G1165" s="230"/>
      <c r="H1165" s="42"/>
      <c r="I1165" s="93"/>
      <c r="J1165" s="224"/>
      <c r="K1165" s="208" t="s">
        <v>1879</v>
      </c>
      <c r="L1165" s="208"/>
      <c r="M1165" s="170">
        <v>10</v>
      </c>
      <c r="N1165" s="93">
        <v>12</v>
      </c>
      <c r="O1165" s="93">
        <f t="shared" si="144"/>
        <v>24</v>
      </c>
      <c r="P1165" s="93">
        <f t="shared" si="139"/>
        <v>0</v>
      </c>
      <c r="Q1165" s="125">
        <f t="shared" si="141"/>
        <v>0</v>
      </c>
      <c r="R1165" s="125">
        <f t="shared" si="142"/>
        <v>0</v>
      </c>
      <c r="S1165" s="125">
        <f t="shared" si="143"/>
        <v>0</v>
      </c>
      <c r="T1165" s="125">
        <f t="shared" si="140"/>
        <v>0</v>
      </c>
    </row>
    <row r="1166" spans="1:20" ht="15">
      <c r="A1166" s="55" t="s">
        <v>954</v>
      </c>
      <c r="B1166" s="62">
        <v>377</v>
      </c>
      <c r="C1166" s="216">
        <v>1</v>
      </c>
      <c r="D1166" s="112" t="s">
        <v>1213</v>
      </c>
      <c r="E1166" s="216" t="s">
        <v>1001</v>
      </c>
      <c r="F1166" s="58"/>
      <c r="G1166" s="230"/>
      <c r="H1166" s="42"/>
      <c r="I1166" s="93"/>
      <c r="J1166" s="224"/>
      <c r="K1166" s="208" t="s">
        <v>1879</v>
      </c>
      <c r="L1166" s="208"/>
      <c r="M1166" s="170">
        <v>10</v>
      </c>
      <c r="N1166" s="93">
        <v>12</v>
      </c>
      <c r="O1166" s="93">
        <f t="shared" si="144"/>
        <v>24</v>
      </c>
      <c r="P1166" s="93">
        <f t="shared" si="139"/>
        <v>0</v>
      </c>
      <c r="Q1166" s="125">
        <f t="shared" si="141"/>
        <v>0</v>
      </c>
      <c r="R1166" s="125">
        <f t="shared" si="142"/>
        <v>0</v>
      </c>
      <c r="S1166" s="125">
        <f t="shared" si="143"/>
        <v>0</v>
      </c>
      <c r="T1166" s="125">
        <f t="shared" si="140"/>
        <v>0</v>
      </c>
    </row>
    <row r="1167" spans="1:20" ht="15">
      <c r="A1167" s="55" t="s">
        <v>954</v>
      </c>
      <c r="B1167" s="62">
        <v>378</v>
      </c>
      <c r="C1167" s="216">
        <v>1</v>
      </c>
      <c r="D1167" s="112" t="s">
        <v>1213</v>
      </c>
      <c r="E1167" s="216" t="s">
        <v>1001</v>
      </c>
      <c r="F1167" s="58"/>
      <c r="G1167" s="230"/>
      <c r="H1167" s="42"/>
      <c r="I1167" s="93"/>
      <c r="J1167" s="224"/>
      <c r="K1167" s="208" t="s">
        <v>1879</v>
      </c>
      <c r="L1167" s="208"/>
      <c r="M1167" s="170">
        <v>10</v>
      </c>
      <c r="N1167" s="93">
        <v>12</v>
      </c>
      <c r="O1167" s="93">
        <f t="shared" si="144"/>
        <v>24</v>
      </c>
      <c r="P1167" s="93">
        <f t="shared" si="139"/>
        <v>0</v>
      </c>
      <c r="Q1167" s="125">
        <f t="shared" si="141"/>
        <v>0</v>
      </c>
      <c r="R1167" s="125">
        <f t="shared" si="142"/>
        <v>0</v>
      </c>
      <c r="S1167" s="125">
        <f t="shared" si="143"/>
        <v>0</v>
      </c>
      <c r="T1167" s="125">
        <f t="shared" si="140"/>
        <v>0</v>
      </c>
    </row>
    <row r="1168" spans="1:20" ht="15">
      <c r="A1168" s="62" t="s">
        <v>954</v>
      </c>
      <c r="B1168" s="62">
        <v>379</v>
      </c>
      <c r="C1168" s="216">
        <v>1</v>
      </c>
      <c r="D1168" s="112" t="s">
        <v>1213</v>
      </c>
      <c r="E1168" s="216" t="s">
        <v>1001</v>
      </c>
      <c r="F1168" s="58"/>
      <c r="G1168" s="230"/>
      <c r="H1168" s="42"/>
      <c r="I1168" s="93"/>
      <c r="J1168" s="224"/>
      <c r="K1168" s="208" t="s">
        <v>1879</v>
      </c>
      <c r="L1168" s="208"/>
      <c r="M1168" s="170">
        <v>10</v>
      </c>
      <c r="N1168" s="93">
        <v>12</v>
      </c>
      <c r="O1168" s="93">
        <f t="shared" si="144"/>
        <v>24</v>
      </c>
      <c r="P1168" s="93">
        <f t="shared" si="139"/>
        <v>0</v>
      </c>
      <c r="Q1168" s="125">
        <f t="shared" si="141"/>
        <v>0</v>
      </c>
      <c r="R1168" s="125">
        <f t="shared" si="142"/>
        <v>0</v>
      </c>
      <c r="S1168" s="125">
        <f t="shared" si="143"/>
        <v>0</v>
      </c>
      <c r="T1168" s="125">
        <f t="shared" si="140"/>
        <v>0</v>
      </c>
    </row>
    <row r="1169" spans="1:20" ht="15">
      <c r="A1169" s="62" t="s">
        <v>954</v>
      </c>
      <c r="B1169" s="62">
        <v>380</v>
      </c>
      <c r="C1169" s="216">
        <v>1</v>
      </c>
      <c r="D1169" s="112" t="s">
        <v>1213</v>
      </c>
      <c r="E1169" s="216" t="s">
        <v>1001</v>
      </c>
      <c r="F1169" s="58"/>
      <c r="G1169" s="230"/>
      <c r="H1169" s="42"/>
      <c r="I1169" s="93"/>
      <c r="J1169" s="224"/>
      <c r="K1169" s="208" t="s">
        <v>1879</v>
      </c>
      <c r="L1169" s="208"/>
      <c r="M1169" s="170">
        <v>10</v>
      </c>
      <c r="N1169" s="93">
        <v>12</v>
      </c>
      <c r="O1169" s="93">
        <f t="shared" si="144"/>
        <v>24</v>
      </c>
      <c r="P1169" s="93">
        <f t="shared" si="139"/>
        <v>0</v>
      </c>
      <c r="Q1169" s="125">
        <f t="shared" si="141"/>
        <v>0</v>
      </c>
      <c r="R1169" s="125">
        <f t="shared" si="142"/>
        <v>0</v>
      </c>
      <c r="S1169" s="125">
        <f t="shared" si="143"/>
        <v>0</v>
      </c>
      <c r="T1169" s="125">
        <f t="shared" si="140"/>
        <v>0</v>
      </c>
    </row>
    <row r="1170" spans="1:20" ht="15">
      <c r="A1170" s="55" t="s">
        <v>954</v>
      </c>
      <c r="B1170" s="62">
        <v>381</v>
      </c>
      <c r="C1170" s="216">
        <v>1</v>
      </c>
      <c r="D1170" s="112" t="s">
        <v>1213</v>
      </c>
      <c r="E1170" s="216" t="s">
        <v>1001</v>
      </c>
      <c r="F1170" s="58"/>
      <c r="G1170" s="230"/>
      <c r="H1170" s="42"/>
      <c r="I1170" s="93"/>
      <c r="J1170" s="224"/>
      <c r="K1170" s="208" t="s">
        <v>1879</v>
      </c>
      <c r="L1170" s="208"/>
      <c r="M1170" s="170">
        <v>10</v>
      </c>
      <c r="N1170" s="93">
        <v>12</v>
      </c>
      <c r="O1170" s="93">
        <f t="shared" si="144"/>
        <v>24</v>
      </c>
      <c r="P1170" s="93">
        <f t="shared" si="139"/>
        <v>0</v>
      </c>
      <c r="Q1170" s="125">
        <f t="shared" si="141"/>
        <v>0</v>
      </c>
      <c r="R1170" s="125">
        <f t="shared" si="142"/>
        <v>0</v>
      </c>
      <c r="S1170" s="125">
        <f t="shared" si="143"/>
        <v>0</v>
      </c>
      <c r="T1170" s="125">
        <f t="shared" si="140"/>
        <v>0</v>
      </c>
    </row>
    <row r="1171" spans="1:20" ht="15">
      <c r="A1171" s="55" t="s">
        <v>954</v>
      </c>
      <c r="B1171" s="62">
        <v>382</v>
      </c>
      <c r="C1171" s="216">
        <v>1</v>
      </c>
      <c r="D1171" s="112" t="s">
        <v>1214</v>
      </c>
      <c r="E1171" s="216" t="s">
        <v>1001</v>
      </c>
      <c r="F1171" s="58"/>
      <c r="G1171" s="230"/>
      <c r="H1171" s="109">
        <v>41981</v>
      </c>
      <c r="I1171" s="93">
        <v>2195.6</v>
      </c>
      <c r="J1171" s="224"/>
      <c r="K1171" s="208" t="s">
        <v>1879</v>
      </c>
      <c r="L1171" s="208"/>
      <c r="M1171" s="170">
        <v>10</v>
      </c>
      <c r="N1171" s="93">
        <v>12</v>
      </c>
      <c r="O1171" s="93">
        <f t="shared" si="144"/>
        <v>24</v>
      </c>
      <c r="P1171" s="93">
        <f t="shared" si="139"/>
        <v>18.296666666666667</v>
      </c>
      <c r="Q1171" s="125">
        <f t="shared" si="141"/>
        <v>219.56</v>
      </c>
      <c r="R1171" s="125">
        <f t="shared" si="142"/>
        <v>439.12</v>
      </c>
      <c r="S1171" s="125">
        <f t="shared" si="143"/>
        <v>658.68000000000006</v>
      </c>
      <c r="T1171" s="125">
        <f t="shared" si="140"/>
        <v>1536.9199999999998</v>
      </c>
    </row>
    <row r="1172" spans="1:20" ht="15">
      <c r="A1172" s="62" t="s">
        <v>954</v>
      </c>
      <c r="B1172" s="62">
        <v>383</v>
      </c>
      <c r="C1172" s="216">
        <v>1</v>
      </c>
      <c r="D1172" s="112" t="s">
        <v>1214</v>
      </c>
      <c r="E1172" s="216" t="s">
        <v>1001</v>
      </c>
      <c r="F1172" s="58"/>
      <c r="G1172" s="230"/>
      <c r="H1172" s="42"/>
      <c r="I1172" s="93"/>
      <c r="J1172" s="224"/>
      <c r="K1172" s="208" t="s">
        <v>1879</v>
      </c>
      <c r="L1172" s="208"/>
      <c r="M1172" s="170">
        <v>10</v>
      </c>
      <c r="N1172" s="93">
        <v>12</v>
      </c>
      <c r="O1172" s="93">
        <f t="shared" si="144"/>
        <v>24</v>
      </c>
      <c r="P1172" s="93">
        <f t="shared" si="139"/>
        <v>0</v>
      </c>
      <c r="Q1172" s="125">
        <f t="shared" si="141"/>
        <v>0</v>
      </c>
      <c r="R1172" s="125">
        <f t="shared" si="142"/>
        <v>0</v>
      </c>
      <c r="S1172" s="125">
        <f t="shared" si="143"/>
        <v>0</v>
      </c>
      <c r="T1172" s="125">
        <f t="shared" si="140"/>
        <v>0</v>
      </c>
    </row>
    <row r="1173" spans="1:20" ht="15">
      <c r="A1173" s="62" t="s">
        <v>954</v>
      </c>
      <c r="B1173" s="62">
        <v>384</v>
      </c>
      <c r="C1173" s="216">
        <v>1</v>
      </c>
      <c r="D1173" s="112" t="s">
        <v>1214</v>
      </c>
      <c r="E1173" s="216" t="s">
        <v>1001</v>
      </c>
      <c r="F1173" s="58"/>
      <c r="G1173" s="230"/>
      <c r="H1173" s="42"/>
      <c r="I1173" s="93"/>
      <c r="J1173" s="224"/>
      <c r="K1173" s="208" t="s">
        <v>1879</v>
      </c>
      <c r="L1173" s="208"/>
      <c r="M1173" s="170">
        <v>10</v>
      </c>
      <c r="N1173" s="93">
        <v>12</v>
      </c>
      <c r="O1173" s="93">
        <f t="shared" si="144"/>
        <v>24</v>
      </c>
      <c r="P1173" s="93">
        <f t="shared" si="139"/>
        <v>0</v>
      </c>
      <c r="Q1173" s="125">
        <f t="shared" si="141"/>
        <v>0</v>
      </c>
      <c r="R1173" s="125">
        <f t="shared" si="142"/>
        <v>0</v>
      </c>
      <c r="S1173" s="125">
        <f t="shared" si="143"/>
        <v>0</v>
      </c>
      <c r="T1173" s="125">
        <f t="shared" si="140"/>
        <v>0</v>
      </c>
    </row>
    <row r="1174" spans="1:20" ht="15">
      <c r="A1174" s="55" t="s">
        <v>954</v>
      </c>
      <c r="B1174" s="62">
        <v>385</v>
      </c>
      <c r="C1174" s="216">
        <v>1</v>
      </c>
      <c r="D1174" s="112" t="s">
        <v>1214</v>
      </c>
      <c r="E1174" s="216" t="s">
        <v>1001</v>
      </c>
      <c r="F1174" s="58"/>
      <c r="G1174" s="230"/>
      <c r="H1174" s="42"/>
      <c r="I1174" s="93"/>
      <c r="J1174" s="224"/>
      <c r="K1174" s="208" t="s">
        <v>1879</v>
      </c>
      <c r="L1174" s="208"/>
      <c r="M1174" s="170">
        <v>10</v>
      </c>
      <c r="N1174" s="93">
        <v>12</v>
      </c>
      <c r="O1174" s="93">
        <f t="shared" si="144"/>
        <v>24</v>
      </c>
      <c r="P1174" s="93">
        <f t="shared" si="139"/>
        <v>0</v>
      </c>
      <c r="Q1174" s="125">
        <f t="shared" si="141"/>
        <v>0</v>
      </c>
      <c r="R1174" s="125">
        <f t="shared" si="142"/>
        <v>0</v>
      </c>
      <c r="S1174" s="125">
        <f t="shared" si="143"/>
        <v>0</v>
      </c>
      <c r="T1174" s="125">
        <f t="shared" si="140"/>
        <v>0</v>
      </c>
    </row>
    <row r="1175" spans="1:20" ht="15">
      <c r="A1175" s="55" t="s">
        <v>954</v>
      </c>
      <c r="B1175" s="62">
        <v>386</v>
      </c>
      <c r="C1175" s="216">
        <v>1</v>
      </c>
      <c r="D1175" s="112" t="s">
        <v>1214</v>
      </c>
      <c r="E1175" s="216" t="s">
        <v>1001</v>
      </c>
      <c r="F1175" s="58"/>
      <c r="G1175" s="230"/>
      <c r="H1175" s="42"/>
      <c r="I1175" s="93"/>
      <c r="J1175" s="224"/>
      <c r="K1175" s="208" t="s">
        <v>1879</v>
      </c>
      <c r="L1175" s="208"/>
      <c r="M1175" s="170">
        <v>10</v>
      </c>
      <c r="N1175" s="93">
        <v>12</v>
      </c>
      <c r="O1175" s="93">
        <f t="shared" si="144"/>
        <v>24</v>
      </c>
      <c r="P1175" s="93">
        <f t="shared" si="139"/>
        <v>0</v>
      </c>
      <c r="Q1175" s="125">
        <f t="shared" si="141"/>
        <v>0</v>
      </c>
      <c r="R1175" s="125">
        <f t="shared" si="142"/>
        <v>0</v>
      </c>
      <c r="S1175" s="125">
        <f t="shared" si="143"/>
        <v>0</v>
      </c>
      <c r="T1175" s="125">
        <f t="shared" si="140"/>
        <v>0</v>
      </c>
    </row>
    <row r="1176" spans="1:20" ht="15">
      <c r="A1176" s="62" t="s">
        <v>954</v>
      </c>
      <c r="B1176" s="62">
        <v>387</v>
      </c>
      <c r="C1176" s="216">
        <v>1</v>
      </c>
      <c r="D1176" s="112" t="s">
        <v>1214</v>
      </c>
      <c r="E1176" s="216" t="s">
        <v>1001</v>
      </c>
      <c r="F1176" s="58"/>
      <c r="G1176" s="230"/>
      <c r="H1176" s="42"/>
      <c r="I1176" s="93"/>
      <c r="J1176" s="224"/>
      <c r="K1176" s="208" t="s">
        <v>1879</v>
      </c>
      <c r="L1176" s="208"/>
      <c r="M1176" s="170">
        <v>10</v>
      </c>
      <c r="N1176" s="93">
        <v>12</v>
      </c>
      <c r="O1176" s="93">
        <f t="shared" si="144"/>
        <v>24</v>
      </c>
      <c r="P1176" s="93">
        <f t="shared" si="139"/>
        <v>0</v>
      </c>
      <c r="Q1176" s="125">
        <f t="shared" si="141"/>
        <v>0</v>
      </c>
      <c r="R1176" s="125">
        <f t="shared" si="142"/>
        <v>0</v>
      </c>
      <c r="S1176" s="125">
        <f t="shared" si="143"/>
        <v>0</v>
      </c>
      <c r="T1176" s="125">
        <f t="shared" si="140"/>
        <v>0</v>
      </c>
    </row>
    <row r="1177" spans="1:20" ht="15">
      <c r="A1177" s="62" t="s">
        <v>954</v>
      </c>
      <c r="B1177" s="62">
        <v>388</v>
      </c>
      <c r="C1177" s="216">
        <v>1</v>
      </c>
      <c r="D1177" s="112" t="s">
        <v>1214</v>
      </c>
      <c r="E1177" s="216" t="s">
        <v>1001</v>
      </c>
      <c r="F1177" s="58"/>
      <c r="G1177" s="230"/>
      <c r="H1177" s="42"/>
      <c r="I1177" s="93"/>
      <c r="J1177" s="224"/>
      <c r="K1177" s="208" t="s">
        <v>1879</v>
      </c>
      <c r="L1177" s="208"/>
      <c r="M1177" s="170">
        <v>10</v>
      </c>
      <c r="N1177" s="93">
        <v>12</v>
      </c>
      <c r="O1177" s="93">
        <f t="shared" si="144"/>
        <v>24</v>
      </c>
      <c r="P1177" s="93">
        <f t="shared" si="139"/>
        <v>0</v>
      </c>
      <c r="Q1177" s="125">
        <f t="shared" si="141"/>
        <v>0</v>
      </c>
      <c r="R1177" s="125">
        <f t="shared" si="142"/>
        <v>0</v>
      </c>
      <c r="S1177" s="125">
        <f t="shared" si="143"/>
        <v>0</v>
      </c>
      <c r="T1177" s="125">
        <f t="shared" si="140"/>
        <v>0</v>
      </c>
    </row>
    <row r="1178" spans="1:20" ht="15">
      <c r="A1178" s="55" t="s">
        <v>954</v>
      </c>
      <c r="B1178" s="62">
        <v>389</v>
      </c>
      <c r="C1178" s="216">
        <v>1</v>
      </c>
      <c r="D1178" s="112" t="s">
        <v>1214</v>
      </c>
      <c r="E1178" s="216" t="s">
        <v>1001</v>
      </c>
      <c r="F1178" s="58"/>
      <c r="G1178" s="230"/>
      <c r="H1178" s="42"/>
      <c r="I1178" s="93"/>
      <c r="J1178" s="224"/>
      <c r="K1178" s="208" t="s">
        <v>1879</v>
      </c>
      <c r="L1178" s="208"/>
      <c r="M1178" s="170">
        <v>10</v>
      </c>
      <c r="N1178" s="93">
        <v>12</v>
      </c>
      <c r="O1178" s="93">
        <f t="shared" si="144"/>
        <v>24</v>
      </c>
      <c r="P1178" s="93">
        <f t="shared" si="139"/>
        <v>0</v>
      </c>
      <c r="Q1178" s="125">
        <f t="shared" si="141"/>
        <v>0</v>
      </c>
      <c r="R1178" s="125">
        <f t="shared" si="142"/>
        <v>0</v>
      </c>
      <c r="S1178" s="125">
        <f t="shared" si="143"/>
        <v>0</v>
      </c>
      <c r="T1178" s="125">
        <f t="shared" si="140"/>
        <v>0</v>
      </c>
    </row>
    <row r="1179" spans="1:20" ht="15">
      <c r="A1179" s="55" t="s">
        <v>954</v>
      </c>
      <c r="B1179" s="62">
        <v>390</v>
      </c>
      <c r="C1179" s="216">
        <v>1</v>
      </c>
      <c r="D1179" s="112" t="s">
        <v>1215</v>
      </c>
      <c r="E1179" s="216" t="s">
        <v>1001</v>
      </c>
      <c r="F1179" s="58"/>
      <c r="G1179" s="230"/>
      <c r="H1179" s="109">
        <v>41981</v>
      </c>
      <c r="I1179" s="93">
        <v>2154.1999999999998</v>
      </c>
      <c r="J1179" s="224"/>
      <c r="K1179" s="208" t="s">
        <v>1879</v>
      </c>
      <c r="L1179" s="208"/>
      <c r="M1179" s="170">
        <v>10</v>
      </c>
      <c r="N1179" s="93">
        <v>12</v>
      </c>
      <c r="O1179" s="93">
        <f t="shared" si="144"/>
        <v>24</v>
      </c>
      <c r="P1179" s="93">
        <f t="shared" si="139"/>
        <v>17.951666666666664</v>
      </c>
      <c r="Q1179" s="125">
        <f t="shared" si="141"/>
        <v>215.41999999999996</v>
      </c>
      <c r="R1179" s="125">
        <f t="shared" si="142"/>
        <v>430.83999999999992</v>
      </c>
      <c r="S1179" s="125">
        <f t="shared" si="143"/>
        <v>646.25999999999988</v>
      </c>
      <c r="T1179" s="125">
        <f t="shared" si="140"/>
        <v>1507.94</v>
      </c>
    </row>
    <row r="1180" spans="1:20" ht="15">
      <c r="A1180" s="62" t="s">
        <v>954</v>
      </c>
      <c r="B1180" s="62">
        <v>391</v>
      </c>
      <c r="C1180" s="216">
        <v>1</v>
      </c>
      <c r="D1180" s="112" t="s">
        <v>1215</v>
      </c>
      <c r="E1180" s="216" t="s">
        <v>1001</v>
      </c>
      <c r="F1180" s="58"/>
      <c r="G1180" s="230"/>
      <c r="H1180" s="42"/>
      <c r="I1180" s="93"/>
      <c r="J1180" s="224"/>
      <c r="K1180" s="208" t="s">
        <v>1879</v>
      </c>
      <c r="L1180" s="208"/>
      <c r="M1180" s="170">
        <v>10</v>
      </c>
      <c r="N1180" s="93">
        <v>12</v>
      </c>
      <c r="O1180" s="93">
        <f t="shared" si="144"/>
        <v>24</v>
      </c>
      <c r="P1180" s="93">
        <f t="shared" si="139"/>
        <v>0</v>
      </c>
      <c r="Q1180" s="125">
        <f t="shared" si="141"/>
        <v>0</v>
      </c>
      <c r="R1180" s="125">
        <f t="shared" si="142"/>
        <v>0</v>
      </c>
      <c r="S1180" s="125">
        <f t="shared" si="143"/>
        <v>0</v>
      </c>
      <c r="T1180" s="125">
        <f t="shared" si="140"/>
        <v>0</v>
      </c>
    </row>
    <row r="1181" spans="1:20" ht="15">
      <c r="A1181" s="62" t="s">
        <v>954</v>
      </c>
      <c r="B1181" s="62">
        <v>392</v>
      </c>
      <c r="C1181" s="216">
        <v>1</v>
      </c>
      <c r="D1181" s="112" t="s">
        <v>1215</v>
      </c>
      <c r="E1181" s="216" t="s">
        <v>1001</v>
      </c>
      <c r="F1181" s="58"/>
      <c r="G1181" s="230"/>
      <c r="H1181" s="42"/>
      <c r="I1181" s="93"/>
      <c r="J1181" s="224"/>
      <c r="K1181" s="208" t="s">
        <v>1879</v>
      </c>
      <c r="L1181" s="208"/>
      <c r="M1181" s="170">
        <v>10</v>
      </c>
      <c r="N1181" s="93">
        <v>12</v>
      </c>
      <c r="O1181" s="93">
        <f t="shared" si="144"/>
        <v>24</v>
      </c>
      <c r="P1181" s="93">
        <f t="shared" si="139"/>
        <v>0</v>
      </c>
      <c r="Q1181" s="125">
        <f t="shared" si="141"/>
        <v>0</v>
      </c>
      <c r="R1181" s="125">
        <f t="shared" si="142"/>
        <v>0</v>
      </c>
      <c r="S1181" s="125">
        <f t="shared" si="143"/>
        <v>0</v>
      </c>
      <c r="T1181" s="125">
        <f t="shared" si="140"/>
        <v>0</v>
      </c>
    </row>
    <row r="1182" spans="1:20" ht="15">
      <c r="A1182" s="55" t="s">
        <v>954</v>
      </c>
      <c r="B1182" s="62">
        <v>393</v>
      </c>
      <c r="C1182" s="216">
        <v>1</v>
      </c>
      <c r="D1182" s="112" t="s">
        <v>1215</v>
      </c>
      <c r="E1182" s="216" t="s">
        <v>1001</v>
      </c>
      <c r="F1182" s="58"/>
      <c r="G1182" s="230"/>
      <c r="H1182" s="42"/>
      <c r="I1182" s="93"/>
      <c r="J1182" s="224"/>
      <c r="K1182" s="208" t="s">
        <v>1879</v>
      </c>
      <c r="L1182" s="208"/>
      <c r="M1182" s="170">
        <v>10</v>
      </c>
      <c r="N1182" s="93">
        <v>12</v>
      </c>
      <c r="O1182" s="93">
        <f t="shared" si="144"/>
        <v>24</v>
      </c>
      <c r="P1182" s="93">
        <f t="shared" si="139"/>
        <v>0</v>
      </c>
      <c r="Q1182" s="125">
        <f t="shared" si="141"/>
        <v>0</v>
      </c>
      <c r="R1182" s="125">
        <f t="shared" si="142"/>
        <v>0</v>
      </c>
      <c r="S1182" s="125">
        <f t="shared" si="143"/>
        <v>0</v>
      </c>
      <c r="T1182" s="125">
        <f t="shared" si="140"/>
        <v>0</v>
      </c>
    </row>
    <row r="1183" spans="1:20" ht="15">
      <c r="A1183" s="55" t="s">
        <v>954</v>
      </c>
      <c r="B1183" s="62">
        <v>394</v>
      </c>
      <c r="C1183" s="216">
        <v>1</v>
      </c>
      <c r="D1183" s="112" t="s">
        <v>1216</v>
      </c>
      <c r="E1183" s="216" t="s">
        <v>1001</v>
      </c>
      <c r="F1183" s="58"/>
      <c r="G1183" s="230"/>
      <c r="H1183" s="109">
        <v>41981</v>
      </c>
      <c r="I1183" s="93">
        <v>1881</v>
      </c>
      <c r="J1183" s="224"/>
      <c r="K1183" s="208" t="s">
        <v>1879</v>
      </c>
      <c r="L1183" s="208"/>
      <c r="M1183" s="170">
        <v>10</v>
      </c>
      <c r="N1183" s="93">
        <v>12</v>
      </c>
      <c r="O1183" s="93">
        <f t="shared" si="144"/>
        <v>24</v>
      </c>
      <c r="P1183" s="93">
        <f t="shared" si="139"/>
        <v>15.674999999999999</v>
      </c>
      <c r="Q1183" s="125">
        <f t="shared" si="141"/>
        <v>188.1</v>
      </c>
      <c r="R1183" s="125">
        <f t="shared" si="142"/>
        <v>376.2</v>
      </c>
      <c r="S1183" s="125">
        <f t="shared" si="143"/>
        <v>564.29999999999995</v>
      </c>
      <c r="T1183" s="125">
        <f t="shared" si="140"/>
        <v>1316.7</v>
      </c>
    </row>
    <row r="1184" spans="1:20" ht="15">
      <c r="A1184" s="62" t="s">
        <v>954</v>
      </c>
      <c r="B1184" s="62">
        <v>395</v>
      </c>
      <c r="C1184" s="216">
        <v>1</v>
      </c>
      <c r="D1184" s="112" t="s">
        <v>1216</v>
      </c>
      <c r="E1184" s="216" t="s">
        <v>1001</v>
      </c>
      <c r="F1184" s="58"/>
      <c r="G1184" s="230"/>
      <c r="H1184" s="42"/>
      <c r="I1184" s="93"/>
      <c r="J1184" s="224"/>
      <c r="K1184" s="208" t="s">
        <v>1879</v>
      </c>
      <c r="L1184" s="208"/>
      <c r="M1184" s="170">
        <v>10</v>
      </c>
      <c r="N1184" s="93">
        <v>12</v>
      </c>
      <c r="O1184" s="93">
        <f t="shared" si="144"/>
        <v>24</v>
      </c>
      <c r="P1184" s="93">
        <f t="shared" si="139"/>
        <v>0</v>
      </c>
      <c r="Q1184" s="125">
        <f t="shared" si="141"/>
        <v>0</v>
      </c>
      <c r="R1184" s="125">
        <f t="shared" si="142"/>
        <v>0</v>
      </c>
      <c r="S1184" s="125">
        <f t="shared" si="143"/>
        <v>0</v>
      </c>
      <c r="T1184" s="125">
        <f t="shared" si="140"/>
        <v>0</v>
      </c>
    </row>
    <row r="1185" spans="1:20" ht="15">
      <c r="A1185" s="62" t="s">
        <v>954</v>
      </c>
      <c r="B1185" s="62">
        <v>396</v>
      </c>
      <c r="C1185" s="216">
        <v>1</v>
      </c>
      <c r="D1185" s="112" t="s">
        <v>1216</v>
      </c>
      <c r="E1185" s="216" t="s">
        <v>1001</v>
      </c>
      <c r="F1185" s="58"/>
      <c r="G1185" s="230"/>
      <c r="H1185" s="42"/>
      <c r="I1185" s="93"/>
      <c r="J1185" s="224"/>
      <c r="K1185" s="208" t="s">
        <v>1879</v>
      </c>
      <c r="L1185" s="208"/>
      <c r="M1185" s="170">
        <v>10</v>
      </c>
      <c r="N1185" s="93">
        <v>12</v>
      </c>
      <c r="O1185" s="93">
        <f t="shared" si="144"/>
        <v>24</v>
      </c>
      <c r="P1185" s="93">
        <f t="shared" si="139"/>
        <v>0</v>
      </c>
      <c r="Q1185" s="125">
        <f t="shared" si="141"/>
        <v>0</v>
      </c>
      <c r="R1185" s="125">
        <f t="shared" si="142"/>
        <v>0</v>
      </c>
      <c r="S1185" s="125">
        <f t="shared" si="143"/>
        <v>0</v>
      </c>
      <c r="T1185" s="125">
        <f t="shared" si="140"/>
        <v>0</v>
      </c>
    </row>
    <row r="1186" spans="1:20" ht="15">
      <c r="A1186" s="55" t="s">
        <v>954</v>
      </c>
      <c r="B1186" s="62">
        <v>397</v>
      </c>
      <c r="C1186" s="216">
        <v>1</v>
      </c>
      <c r="D1186" s="112" t="s">
        <v>1216</v>
      </c>
      <c r="E1186" s="216" t="s">
        <v>1001</v>
      </c>
      <c r="F1186" s="58"/>
      <c r="G1186" s="230"/>
      <c r="H1186" s="42"/>
      <c r="I1186" s="93"/>
      <c r="J1186" s="224"/>
      <c r="K1186" s="208" t="s">
        <v>1879</v>
      </c>
      <c r="L1186" s="208"/>
      <c r="M1186" s="170">
        <v>10</v>
      </c>
      <c r="N1186" s="93">
        <v>12</v>
      </c>
      <c r="O1186" s="93">
        <f t="shared" si="144"/>
        <v>24</v>
      </c>
      <c r="P1186" s="93">
        <f t="shared" si="139"/>
        <v>0</v>
      </c>
      <c r="Q1186" s="125">
        <f t="shared" si="141"/>
        <v>0</v>
      </c>
      <c r="R1186" s="125">
        <f t="shared" si="142"/>
        <v>0</v>
      </c>
      <c r="S1186" s="125">
        <f t="shared" si="143"/>
        <v>0</v>
      </c>
      <c r="T1186" s="125">
        <f t="shared" si="140"/>
        <v>0</v>
      </c>
    </row>
    <row r="1187" spans="1:20" ht="15">
      <c r="A1187" s="55" t="s">
        <v>954</v>
      </c>
      <c r="B1187" s="62">
        <v>398</v>
      </c>
      <c r="C1187" s="216">
        <v>1</v>
      </c>
      <c r="D1187" s="112" t="s">
        <v>1217</v>
      </c>
      <c r="E1187" s="216" t="s">
        <v>1001</v>
      </c>
      <c r="F1187" s="58"/>
      <c r="G1187" s="230"/>
      <c r="H1187" s="109">
        <v>41981</v>
      </c>
      <c r="I1187" s="64">
        <v>2607.75</v>
      </c>
      <c r="J1187" s="224"/>
      <c r="K1187" s="208" t="s">
        <v>1879</v>
      </c>
      <c r="L1187" s="208"/>
      <c r="M1187" s="170">
        <v>10</v>
      </c>
      <c r="N1187" s="93">
        <v>12</v>
      </c>
      <c r="O1187" s="93">
        <f t="shared" si="144"/>
        <v>24</v>
      </c>
      <c r="P1187" s="93">
        <f t="shared" si="139"/>
        <v>21.731249999999999</v>
      </c>
      <c r="Q1187" s="125">
        <f t="shared" si="141"/>
        <v>260.77499999999998</v>
      </c>
      <c r="R1187" s="125">
        <f t="shared" si="142"/>
        <v>521.54999999999995</v>
      </c>
      <c r="S1187" s="125">
        <f t="shared" si="143"/>
        <v>782.32499999999993</v>
      </c>
      <c r="T1187" s="125">
        <f t="shared" si="140"/>
        <v>1825.4250000000002</v>
      </c>
    </row>
    <row r="1188" spans="1:20" ht="15">
      <c r="A1188" s="62" t="s">
        <v>954</v>
      </c>
      <c r="B1188" s="62">
        <v>399</v>
      </c>
      <c r="C1188" s="216">
        <v>1</v>
      </c>
      <c r="D1188" s="112" t="s">
        <v>1218</v>
      </c>
      <c r="E1188" s="216" t="s">
        <v>1001</v>
      </c>
      <c r="F1188" s="58"/>
      <c r="G1188" s="230"/>
      <c r="H1188" s="109">
        <v>41981</v>
      </c>
      <c r="I1188" s="64">
        <v>3150</v>
      </c>
      <c r="J1188" s="224"/>
      <c r="K1188" s="208" t="s">
        <v>1879</v>
      </c>
      <c r="L1188" s="208"/>
      <c r="M1188" s="170">
        <v>10</v>
      </c>
      <c r="N1188" s="93">
        <v>12</v>
      </c>
      <c r="O1188" s="93">
        <f t="shared" si="144"/>
        <v>24</v>
      </c>
      <c r="P1188" s="93">
        <f t="shared" si="139"/>
        <v>26.25</v>
      </c>
      <c r="Q1188" s="125">
        <f t="shared" si="141"/>
        <v>315</v>
      </c>
      <c r="R1188" s="125">
        <f t="shared" si="142"/>
        <v>630</v>
      </c>
      <c r="S1188" s="125">
        <f t="shared" si="143"/>
        <v>945</v>
      </c>
      <c r="T1188" s="125">
        <f t="shared" si="140"/>
        <v>2205</v>
      </c>
    </row>
    <row r="1189" spans="1:20" ht="15">
      <c r="A1189" s="62" t="s">
        <v>954</v>
      </c>
      <c r="B1189" s="62">
        <v>400</v>
      </c>
      <c r="C1189" s="216">
        <v>1</v>
      </c>
      <c r="D1189" s="112" t="s">
        <v>1219</v>
      </c>
      <c r="E1189" s="216" t="s">
        <v>1001</v>
      </c>
      <c r="F1189" s="58"/>
      <c r="G1189" s="230"/>
      <c r="H1189" s="109">
        <v>41981</v>
      </c>
      <c r="I1189" s="93">
        <v>5167.5</v>
      </c>
      <c r="J1189" s="224"/>
      <c r="K1189" s="208" t="s">
        <v>1879</v>
      </c>
      <c r="L1189" s="208"/>
      <c r="M1189" s="170">
        <v>10</v>
      </c>
      <c r="N1189" s="93">
        <v>12</v>
      </c>
      <c r="O1189" s="93">
        <f t="shared" si="144"/>
        <v>24</v>
      </c>
      <c r="P1189" s="93">
        <f t="shared" si="139"/>
        <v>43.0625</v>
      </c>
      <c r="Q1189" s="125">
        <f t="shared" si="141"/>
        <v>516.75</v>
      </c>
      <c r="R1189" s="125">
        <f t="shared" si="142"/>
        <v>1033.5</v>
      </c>
      <c r="S1189" s="125">
        <f t="shared" si="143"/>
        <v>1550.25</v>
      </c>
      <c r="T1189" s="125">
        <f t="shared" si="140"/>
        <v>3617.25</v>
      </c>
    </row>
    <row r="1190" spans="1:20" ht="15">
      <c r="A1190" s="55" t="s">
        <v>954</v>
      </c>
      <c r="B1190" s="62">
        <v>401</v>
      </c>
      <c r="C1190" s="216">
        <v>1</v>
      </c>
      <c r="D1190" s="112" t="s">
        <v>1219</v>
      </c>
      <c r="E1190" s="216" t="s">
        <v>1001</v>
      </c>
      <c r="F1190" s="58"/>
      <c r="G1190" s="230"/>
      <c r="H1190" s="42"/>
      <c r="I1190" s="93"/>
      <c r="J1190" s="224"/>
      <c r="K1190" s="208" t="s">
        <v>1879</v>
      </c>
      <c r="L1190" s="208"/>
      <c r="M1190" s="170">
        <v>10</v>
      </c>
      <c r="N1190" s="93">
        <v>12</v>
      </c>
      <c r="O1190" s="93">
        <f t="shared" si="144"/>
        <v>24</v>
      </c>
      <c r="P1190" s="93">
        <f t="shared" si="139"/>
        <v>0</v>
      </c>
      <c r="Q1190" s="125">
        <f t="shared" si="141"/>
        <v>0</v>
      </c>
      <c r="R1190" s="125">
        <f t="shared" si="142"/>
        <v>0</v>
      </c>
      <c r="S1190" s="125">
        <f t="shared" si="143"/>
        <v>0</v>
      </c>
      <c r="T1190" s="125">
        <f t="shared" si="140"/>
        <v>0</v>
      </c>
    </row>
    <row r="1191" spans="1:20" ht="15">
      <c r="A1191" s="55" t="s">
        <v>954</v>
      </c>
      <c r="B1191" s="62">
        <v>402</v>
      </c>
      <c r="C1191" s="216">
        <v>1</v>
      </c>
      <c r="D1191" s="112" t="s">
        <v>1220</v>
      </c>
      <c r="E1191" s="216" t="s">
        <v>1001</v>
      </c>
      <c r="F1191" s="58"/>
      <c r="G1191" s="230"/>
      <c r="H1191" s="109">
        <v>41981</v>
      </c>
      <c r="I1191" s="64">
        <v>2365.5</v>
      </c>
      <c r="J1191" s="224"/>
      <c r="K1191" s="208" t="s">
        <v>1879</v>
      </c>
      <c r="L1191" s="208"/>
      <c r="M1191" s="170">
        <v>10</v>
      </c>
      <c r="N1191" s="93">
        <v>12</v>
      </c>
      <c r="O1191" s="93">
        <f t="shared" si="144"/>
        <v>24</v>
      </c>
      <c r="P1191" s="93">
        <f t="shared" si="139"/>
        <v>19.712500000000002</v>
      </c>
      <c r="Q1191" s="125">
        <f t="shared" si="141"/>
        <v>236.55</v>
      </c>
      <c r="R1191" s="125">
        <f t="shared" si="142"/>
        <v>473.1</v>
      </c>
      <c r="S1191" s="125">
        <f t="shared" si="143"/>
        <v>709.65000000000009</v>
      </c>
      <c r="T1191" s="125">
        <f t="shared" si="140"/>
        <v>1655.85</v>
      </c>
    </row>
    <row r="1192" spans="1:20" ht="15">
      <c r="A1192" s="62" t="s">
        <v>954</v>
      </c>
      <c r="B1192" s="62">
        <v>403</v>
      </c>
      <c r="C1192" s="216">
        <v>1</v>
      </c>
      <c r="D1192" s="112" t="s">
        <v>1221</v>
      </c>
      <c r="E1192" s="216" t="s">
        <v>963</v>
      </c>
      <c r="F1192" s="58"/>
      <c r="G1192" s="214">
        <v>41992</v>
      </c>
      <c r="H1192" s="214">
        <v>41992</v>
      </c>
      <c r="I1192" s="173">
        <v>1075134.3999999999</v>
      </c>
      <c r="J1192" s="210" t="s">
        <v>1222</v>
      </c>
      <c r="K1192" s="208" t="s">
        <v>1879</v>
      </c>
      <c r="L1192" s="208"/>
      <c r="M1192" s="170">
        <v>10</v>
      </c>
      <c r="N1192" s="93">
        <v>12</v>
      </c>
      <c r="O1192" s="93">
        <f t="shared" si="144"/>
        <v>24</v>
      </c>
      <c r="P1192" s="93">
        <f t="shared" si="139"/>
        <v>8959.4533333333329</v>
      </c>
      <c r="Q1192" s="125">
        <f t="shared" si="141"/>
        <v>107513.44</v>
      </c>
      <c r="R1192" s="125">
        <f t="shared" si="142"/>
        <v>215026.88</v>
      </c>
      <c r="S1192" s="125">
        <f t="shared" si="143"/>
        <v>322540.32</v>
      </c>
      <c r="T1192" s="125">
        <f t="shared" si="140"/>
        <v>752594.07999999984</v>
      </c>
    </row>
    <row r="1193" spans="1:20" ht="15">
      <c r="A1193" s="62" t="s">
        <v>954</v>
      </c>
      <c r="B1193" s="62">
        <v>404</v>
      </c>
      <c r="C1193" s="216">
        <v>1</v>
      </c>
      <c r="D1193" s="112" t="s">
        <v>1223</v>
      </c>
      <c r="E1193" s="216" t="s">
        <v>963</v>
      </c>
      <c r="F1193" s="58"/>
      <c r="G1193" s="230">
        <v>42003</v>
      </c>
      <c r="H1193" s="109">
        <v>42003</v>
      </c>
      <c r="I1193" s="64">
        <v>22084</v>
      </c>
      <c r="J1193" s="224" t="s">
        <v>496</v>
      </c>
      <c r="K1193" s="208" t="s">
        <v>1879</v>
      </c>
      <c r="L1193" s="208"/>
      <c r="M1193" s="170">
        <v>10</v>
      </c>
      <c r="N1193" s="93">
        <v>12</v>
      </c>
      <c r="O1193" s="93">
        <f t="shared" si="144"/>
        <v>24</v>
      </c>
      <c r="P1193" s="93">
        <f t="shared" si="139"/>
        <v>184.03333333333333</v>
      </c>
      <c r="Q1193" s="125">
        <f t="shared" si="141"/>
        <v>2208.4</v>
      </c>
      <c r="R1193" s="125">
        <f t="shared" si="142"/>
        <v>4416.8</v>
      </c>
      <c r="S1193" s="125">
        <f t="shared" si="143"/>
        <v>6625.2000000000007</v>
      </c>
      <c r="T1193" s="125">
        <f t="shared" si="140"/>
        <v>15458.8</v>
      </c>
    </row>
    <row r="1194" spans="1:20" ht="15">
      <c r="A1194" s="55" t="s">
        <v>954</v>
      </c>
      <c r="B1194" s="62">
        <v>405</v>
      </c>
      <c r="C1194" s="216">
        <v>1</v>
      </c>
      <c r="D1194" s="112" t="s">
        <v>1224</v>
      </c>
      <c r="E1194" s="216" t="s">
        <v>963</v>
      </c>
      <c r="F1194" s="58"/>
      <c r="G1194" s="230"/>
      <c r="H1194" s="42"/>
      <c r="I1194" s="93"/>
      <c r="J1194" s="224"/>
      <c r="K1194" s="208" t="s">
        <v>1879</v>
      </c>
      <c r="L1194" s="208"/>
      <c r="M1194" s="170">
        <v>10</v>
      </c>
      <c r="N1194" s="93">
        <v>12</v>
      </c>
      <c r="O1194" s="93">
        <f t="shared" si="144"/>
        <v>24</v>
      </c>
      <c r="P1194" s="93">
        <f t="shared" si="139"/>
        <v>0</v>
      </c>
      <c r="Q1194" s="125">
        <f t="shared" si="141"/>
        <v>0</v>
      </c>
      <c r="R1194" s="125">
        <f t="shared" si="142"/>
        <v>0</v>
      </c>
      <c r="S1194" s="125">
        <f t="shared" si="143"/>
        <v>0</v>
      </c>
      <c r="T1194" s="125">
        <f t="shared" si="140"/>
        <v>0</v>
      </c>
    </row>
    <row r="1195" spans="1:20" ht="15">
      <c r="A1195" s="55" t="s">
        <v>954</v>
      </c>
      <c r="B1195" s="62">
        <v>406</v>
      </c>
      <c r="C1195" s="216">
        <v>1</v>
      </c>
      <c r="D1195" s="112" t="s">
        <v>1225</v>
      </c>
      <c r="E1195" s="216" t="s">
        <v>963</v>
      </c>
      <c r="F1195" s="58"/>
      <c r="G1195" s="230"/>
      <c r="H1195" s="42"/>
      <c r="I1195" s="93"/>
      <c r="J1195" s="224"/>
      <c r="K1195" s="208" t="s">
        <v>1879</v>
      </c>
      <c r="L1195" s="208"/>
      <c r="M1195" s="170">
        <v>10</v>
      </c>
      <c r="N1195" s="93">
        <v>12</v>
      </c>
      <c r="O1195" s="93">
        <f t="shared" si="144"/>
        <v>24</v>
      </c>
      <c r="P1195" s="93">
        <f t="shared" si="139"/>
        <v>0</v>
      </c>
      <c r="Q1195" s="125">
        <f t="shared" si="141"/>
        <v>0</v>
      </c>
      <c r="R1195" s="125">
        <f t="shared" si="142"/>
        <v>0</v>
      </c>
      <c r="S1195" s="125">
        <f t="shared" si="143"/>
        <v>0</v>
      </c>
      <c r="T1195" s="125">
        <f t="shared" si="140"/>
        <v>0</v>
      </c>
    </row>
    <row r="1196" spans="1:20" ht="15">
      <c r="A1196" s="62" t="s">
        <v>954</v>
      </c>
      <c r="B1196" s="62">
        <v>407</v>
      </c>
      <c r="C1196" s="216">
        <v>1</v>
      </c>
      <c r="D1196" s="112" t="s">
        <v>1226</v>
      </c>
      <c r="E1196" s="216" t="s">
        <v>963</v>
      </c>
      <c r="F1196" s="58"/>
      <c r="G1196" s="230"/>
      <c r="H1196" s="42"/>
      <c r="I1196" s="93"/>
      <c r="J1196" s="224"/>
      <c r="K1196" s="208" t="s">
        <v>1879</v>
      </c>
      <c r="L1196" s="208"/>
      <c r="M1196" s="170">
        <v>10</v>
      </c>
      <c r="N1196" s="93">
        <v>12</v>
      </c>
      <c r="O1196" s="93">
        <f t="shared" si="144"/>
        <v>24</v>
      </c>
      <c r="P1196" s="93">
        <f t="shared" si="139"/>
        <v>0</v>
      </c>
      <c r="Q1196" s="125">
        <f t="shared" si="141"/>
        <v>0</v>
      </c>
      <c r="R1196" s="125">
        <f t="shared" si="142"/>
        <v>0</v>
      </c>
      <c r="S1196" s="125">
        <f t="shared" si="143"/>
        <v>0</v>
      </c>
      <c r="T1196" s="125">
        <f t="shared" si="140"/>
        <v>0</v>
      </c>
    </row>
    <row r="1197" spans="1:20" ht="15">
      <c r="A1197" s="55" t="s">
        <v>1912</v>
      </c>
      <c r="B1197" s="62">
        <v>408</v>
      </c>
      <c r="C1197" s="216">
        <v>1</v>
      </c>
      <c r="D1197" s="112" t="s">
        <v>1227</v>
      </c>
      <c r="E1197" s="216" t="s">
        <v>963</v>
      </c>
      <c r="F1197" s="58"/>
      <c r="G1197" s="230">
        <v>42003</v>
      </c>
      <c r="H1197" s="109">
        <v>42003</v>
      </c>
      <c r="I1197" s="93">
        <v>23400</v>
      </c>
      <c r="J1197" s="224" t="s">
        <v>496</v>
      </c>
      <c r="K1197" s="208" t="s">
        <v>1879</v>
      </c>
      <c r="L1197" s="208"/>
      <c r="M1197" s="170">
        <v>10</v>
      </c>
      <c r="N1197" s="93">
        <v>12</v>
      </c>
      <c r="O1197" s="93">
        <f t="shared" si="144"/>
        <v>24</v>
      </c>
      <c r="P1197" s="93">
        <f t="shared" si="139"/>
        <v>195</v>
      </c>
      <c r="Q1197" s="125">
        <f t="shared" si="141"/>
        <v>2340</v>
      </c>
      <c r="R1197" s="125">
        <f t="shared" si="142"/>
        <v>4680</v>
      </c>
      <c r="S1197" s="125">
        <f t="shared" si="143"/>
        <v>7020</v>
      </c>
      <c r="T1197" s="125">
        <f t="shared" si="140"/>
        <v>16380</v>
      </c>
    </row>
    <row r="1198" spans="1:20" ht="15">
      <c r="A1198" s="55" t="s">
        <v>954</v>
      </c>
      <c r="B1198" s="62">
        <v>409</v>
      </c>
      <c r="C1198" s="216">
        <v>1</v>
      </c>
      <c r="D1198" s="112" t="s">
        <v>1228</v>
      </c>
      <c r="E1198" s="216" t="s">
        <v>963</v>
      </c>
      <c r="F1198" s="58"/>
      <c r="G1198" s="230"/>
      <c r="H1198" s="42"/>
      <c r="I1198" s="93"/>
      <c r="J1198" s="224"/>
      <c r="K1198" s="208" t="s">
        <v>1879</v>
      </c>
      <c r="L1198" s="208"/>
      <c r="M1198" s="170">
        <v>10</v>
      </c>
      <c r="N1198" s="93">
        <v>12</v>
      </c>
      <c r="O1198" s="93">
        <f t="shared" si="144"/>
        <v>24</v>
      </c>
      <c r="P1198" s="93">
        <f t="shared" si="139"/>
        <v>0</v>
      </c>
      <c r="Q1198" s="125">
        <f t="shared" si="141"/>
        <v>0</v>
      </c>
      <c r="R1198" s="125">
        <f t="shared" si="142"/>
        <v>0</v>
      </c>
      <c r="S1198" s="125">
        <f t="shared" si="143"/>
        <v>0</v>
      </c>
      <c r="T1198" s="125">
        <f t="shared" si="140"/>
        <v>0</v>
      </c>
    </row>
    <row r="1199" spans="1:20" ht="15">
      <c r="A1199" s="62" t="s">
        <v>954</v>
      </c>
      <c r="B1199" s="62">
        <v>410</v>
      </c>
      <c r="C1199" s="216">
        <v>1</v>
      </c>
      <c r="D1199" s="112" t="s">
        <v>1229</v>
      </c>
      <c r="E1199" s="216" t="s">
        <v>963</v>
      </c>
      <c r="F1199" s="58"/>
      <c r="G1199" s="230"/>
      <c r="H1199" s="42"/>
      <c r="I1199" s="93"/>
      <c r="J1199" s="224"/>
      <c r="K1199" s="208" t="s">
        <v>1879</v>
      </c>
      <c r="L1199" s="208"/>
      <c r="M1199" s="170">
        <v>10</v>
      </c>
      <c r="N1199" s="93">
        <v>12</v>
      </c>
      <c r="O1199" s="93">
        <f t="shared" si="144"/>
        <v>24</v>
      </c>
      <c r="P1199" s="93">
        <f t="shared" si="139"/>
        <v>0</v>
      </c>
      <c r="Q1199" s="125">
        <f t="shared" si="141"/>
        <v>0</v>
      </c>
      <c r="R1199" s="125">
        <f t="shared" si="142"/>
        <v>0</v>
      </c>
      <c r="S1199" s="125">
        <f t="shared" si="143"/>
        <v>0</v>
      </c>
      <c r="T1199" s="125">
        <f t="shared" si="140"/>
        <v>0</v>
      </c>
    </row>
    <row r="1200" spans="1:20" ht="15">
      <c r="A1200" s="55" t="s">
        <v>954</v>
      </c>
      <c r="B1200" s="62">
        <v>411</v>
      </c>
      <c r="C1200" s="216">
        <v>1</v>
      </c>
      <c r="D1200" s="112" t="s">
        <v>1230</v>
      </c>
      <c r="E1200" s="216" t="s">
        <v>963</v>
      </c>
      <c r="F1200" s="58"/>
      <c r="G1200" s="230">
        <v>42003</v>
      </c>
      <c r="H1200" s="109">
        <v>42003</v>
      </c>
      <c r="I1200" s="93">
        <v>20480</v>
      </c>
      <c r="J1200" s="224" t="s">
        <v>496</v>
      </c>
      <c r="K1200" s="208" t="s">
        <v>1879</v>
      </c>
      <c r="L1200" s="208"/>
      <c r="M1200" s="170">
        <v>10</v>
      </c>
      <c r="N1200" s="93">
        <v>12</v>
      </c>
      <c r="O1200" s="93">
        <f t="shared" si="144"/>
        <v>24</v>
      </c>
      <c r="P1200" s="93">
        <f t="shared" si="139"/>
        <v>170.66666666666666</v>
      </c>
      <c r="Q1200" s="125">
        <f t="shared" si="141"/>
        <v>2048</v>
      </c>
      <c r="R1200" s="125">
        <f t="shared" si="142"/>
        <v>4096</v>
      </c>
      <c r="S1200" s="125">
        <f t="shared" si="143"/>
        <v>6144</v>
      </c>
      <c r="T1200" s="125">
        <f t="shared" si="140"/>
        <v>14336</v>
      </c>
    </row>
    <row r="1201" spans="1:21" ht="15">
      <c r="A1201" s="55" t="s">
        <v>954</v>
      </c>
      <c r="B1201" s="62">
        <v>412</v>
      </c>
      <c r="C1201" s="216">
        <v>1</v>
      </c>
      <c r="D1201" s="112" t="s">
        <v>1231</v>
      </c>
      <c r="E1201" s="216" t="s">
        <v>963</v>
      </c>
      <c r="F1201" s="58"/>
      <c r="G1201" s="230"/>
      <c r="H1201" s="42"/>
      <c r="I1201" s="93"/>
      <c r="J1201" s="224"/>
      <c r="K1201" s="208" t="s">
        <v>1879</v>
      </c>
      <c r="L1201" s="208"/>
      <c r="M1201" s="170">
        <v>10</v>
      </c>
      <c r="N1201" s="93">
        <v>12</v>
      </c>
      <c r="O1201" s="93">
        <f t="shared" si="144"/>
        <v>24</v>
      </c>
      <c r="P1201" s="93">
        <f t="shared" si="139"/>
        <v>0</v>
      </c>
      <c r="Q1201" s="125">
        <f t="shared" si="141"/>
        <v>0</v>
      </c>
      <c r="R1201" s="125">
        <f t="shared" si="142"/>
        <v>0</v>
      </c>
      <c r="S1201" s="125">
        <f t="shared" si="143"/>
        <v>0</v>
      </c>
      <c r="T1201" s="125">
        <f t="shared" si="140"/>
        <v>0</v>
      </c>
    </row>
    <row r="1202" spans="1:21" ht="15">
      <c r="A1202" s="62" t="s">
        <v>954</v>
      </c>
      <c r="B1202" s="62">
        <v>413</v>
      </c>
      <c r="C1202" s="216">
        <v>1</v>
      </c>
      <c r="D1202" s="112" t="s">
        <v>1232</v>
      </c>
      <c r="E1202" s="216" t="s">
        <v>963</v>
      </c>
      <c r="F1202" s="58"/>
      <c r="G1202" s="230">
        <v>42003</v>
      </c>
      <c r="H1202" s="109">
        <v>42003</v>
      </c>
      <c r="I1202" s="93">
        <v>16660</v>
      </c>
      <c r="J1202" s="224" t="s">
        <v>496</v>
      </c>
      <c r="K1202" s="208" t="s">
        <v>1879</v>
      </c>
      <c r="L1202" s="208"/>
      <c r="M1202" s="170">
        <v>10</v>
      </c>
      <c r="N1202" s="93">
        <v>12</v>
      </c>
      <c r="O1202" s="93">
        <f t="shared" si="144"/>
        <v>24</v>
      </c>
      <c r="P1202" s="93">
        <f t="shared" si="139"/>
        <v>138.83333333333334</v>
      </c>
      <c r="Q1202" s="125">
        <f t="shared" si="141"/>
        <v>1666</v>
      </c>
      <c r="R1202" s="125">
        <f t="shared" si="142"/>
        <v>3332</v>
      </c>
      <c r="S1202" s="125">
        <f t="shared" si="143"/>
        <v>4998</v>
      </c>
      <c r="T1202" s="125">
        <f t="shared" si="140"/>
        <v>11662</v>
      </c>
    </row>
    <row r="1203" spans="1:21" ht="15">
      <c r="A1203" s="55" t="s">
        <v>954</v>
      </c>
      <c r="B1203" s="62">
        <v>414</v>
      </c>
      <c r="C1203" s="216">
        <v>1</v>
      </c>
      <c r="D1203" s="112" t="s">
        <v>1233</v>
      </c>
      <c r="E1203" s="216" t="s">
        <v>963</v>
      </c>
      <c r="F1203" s="58"/>
      <c r="G1203" s="230"/>
      <c r="H1203" s="42"/>
      <c r="I1203" s="93"/>
      <c r="J1203" s="224"/>
      <c r="K1203" s="208" t="s">
        <v>1879</v>
      </c>
      <c r="L1203" s="208"/>
      <c r="M1203" s="170">
        <v>10</v>
      </c>
      <c r="N1203" s="93">
        <v>12</v>
      </c>
      <c r="O1203" s="93">
        <f t="shared" si="144"/>
        <v>24</v>
      </c>
      <c r="P1203" s="93">
        <f t="shared" si="139"/>
        <v>0</v>
      </c>
      <c r="Q1203" s="125">
        <f t="shared" si="141"/>
        <v>0</v>
      </c>
      <c r="R1203" s="125">
        <f t="shared" si="142"/>
        <v>0</v>
      </c>
      <c r="S1203" s="125">
        <f t="shared" si="143"/>
        <v>0</v>
      </c>
      <c r="T1203" s="125">
        <f t="shared" si="140"/>
        <v>0</v>
      </c>
    </row>
    <row r="1204" spans="1:21" ht="15">
      <c r="A1204" s="55" t="s">
        <v>954</v>
      </c>
      <c r="B1204" s="62">
        <v>415</v>
      </c>
      <c r="C1204" s="216">
        <v>1</v>
      </c>
      <c r="D1204" s="112" t="s">
        <v>1234</v>
      </c>
      <c r="E1204" s="216" t="s">
        <v>963</v>
      </c>
      <c r="F1204" s="58"/>
      <c r="G1204" s="214">
        <v>42003</v>
      </c>
      <c r="H1204" s="214">
        <v>42003</v>
      </c>
      <c r="I1204" s="173">
        <v>10070</v>
      </c>
      <c r="J1204" s="210" t="s">
        <v>496</v>
      </c>
      <c r="K1204" s="208" t="s">
        <v>1879</v>
      </c>
      <c r="L1204" s="208"/>
      <c r="M1204" s="170">
        <v>10</v>
      </c>
      <c r="N1204" s="93">
        <v>12</v>
      </c>
      <c r="O1204" s="93">
        <f t="shared" si="144"/>
        <v>24</v>
      </c>
      <c r="P1204" s="93">
        <f t="shared" si="139"/>
        <v>83.916666666666671</v>
      </c>
      <c r="Q1204" s="125">
        <f t="shared" si="141"/>
        <v>1007</v>
      </c>
      <c r="R1204" s="125">
        <f t="shared" si="142"/>
        <v>2014</v>
      </c>
      <c r="S1204" s="125">
        <f t="shared" si="143"/>
        <v>3021</v>
      </c>
      <c r="T1204" s="125">
        <f t="shared" si="140"/>
        <v>7049</v>
      </c>
    </row>
    <row r="1205" spans="1:21" ht="15">
      <c r="A1205" s="55" t="s">
        <v>954</v>
      </c>
      <c r="B1205" s="62">
        <v>416</v>
      </c>
      <c r="C1205" s="216">
        <v>1</v>
      </c>
      <c r="D1205" s="112" t="s">
        <v>1235</v>
      </c>
      <c r="E1205" s="216" t="s">
        <v>963</v>
      </c>
      <c r="F1205" s="58"/>
      <c r="G1205" s="230">
        <v>42003</v>
      </c>
      <c r="H1205" s="109">
        <v>42003</v>
      </c>
      <c r="I1205" s="93">
        <v>3696</v>
      </c>
      <c r="J1205" s="224" t="s">
        <v>496</v>
      </c>
      <c r="K1205" s="208" t="s">
        <v>1879</v>
      </c>
      <c r="L1205" s="208"/>
      <c r="M1205" s="170">
        <v>10</v>
      </c>
      <c r="N1205" s="93">
        <v>12</v>
      </c>
      <c r="O1205" s="93">
        <f t="shared" si="144"/>
        <v>24</v>
      </c>
      <c r="P1205" s="93">
        <f t="shared" si="139"/>
        <v>30.8</v>
      </c>
      <c r="Q1205" s="125">
        <f t="shared" si="141"/>
        <v>369.6</v>
      </c>
      <c r="R1205" s="125">
        <f t="shared" si="142"/>
        <v>739.2</v>
      </c>
      <c r="S1205" s="125">
        <f t="shared" si="143"/>
        <v>1108.8000000000002</v>
      </c>
      <c r="T1205" s="125">
        <f t="shared" si="140"/>
        <v>2587.1999999999998</v>
      </c>
    </row>
    <row r="1206" spans="1:21" ht="15">
      <c r="A1206" s="55" t="s">
        <v>954</v>
      </c>
      <c r="B1206" s="62">
        <v>417</v>
      </c>
      <c r="C1206" s="216">
        <v>1</v>
      </c>
      <c r="D1206" s="112" t="s">
        <v>1235</v>
      </c>
      <c r="E1206" s="216" t="s">
        <v>963</v>
      </c>
      <c r="F1206" s="58"/>
      <c r="G1206" s="230"/>
      <c r="H1206" s="109">
        <v>42003</v>
      </c>
      <c r="I1206" s="93">
        <v>3696</v>
      </c>
      <c r="J1206" s="224"/>
      <c r="K1206" s="208" t="s">
        <v>1879</v>
      </c>
      <c r="L1206" s="208"/>
      <c r="M1206" s="170">
        <v>10</v>
      </c>
      <c r="N1206" s="93">
        <v>12</v>
      </c>
      <c r="O1206" s="93">
        <f t="shared" si="144"/>
        <v>24</v>
      </c>
      <c r="P1206" s="93">
        <f t="shared" si="139"/>
        <v>30.8</v>
      </c>
      <c r="Q1206" s="125">
        <f t="shared" si="141"/>
        <v>369.6</v>
      </c>
      <c r="R1206" s="125">
        <f t="shared" si="142"/>
        <v>739.2</v>
      </c>
      <c r="S1206" s="125">
        <f t="shared" si="143"/>
        <v>1108.8000000000002</v>
      </c>
      <c r="T1206" s="125">
        <f t="shared" si="140"/>
        <v>2587.1999999999998</v>
      </c>
    </row>
    <row r="1207" spans="1:21" ht="15">
      <c r="A1207" s="55" t="s">
        <v>954</v>
      </c>
      <c r="B1207" s="62">
        <v>418</v>
      </c>
      <c r="C1207" s="216">
        <v>1</v>
      </c>
      <c r="D1207" s="112" t="s">
        <v>1235</v>
      </c>
      <c r="E1207" s="216" t="s">
        <v>963</v>
      </c>
      <c r="F1207" s="58"/>
      <c r="G1207" s="230"/>
      <c r="H1207" s="42"/>
      <c r="I1207" s="93"/>
      <c r="J1207" s="224"/>
      <c r="K1207" s="210"/>
      <c r="L1207" s="210"/>
      <c r="M1207" s="170">
        <v>10</v>
      </c>
      <c r="N1207" s="93">
        <v>12</v>
      </c>
      <c r="O1207" s="93">
        <f t="shared" si="144"/>
        <v>24</v>
      </c>
      <c r="P1207" s="93">
        <f t="shared" si="139"/>
        <v>0</v>
      </c>
      <c r="Q1207" s="125">
        <f t="shared" si="141"/>
        <v>0</v>
      </c>
      <c r="R1207" s="125">
        <f t="shared" si="142"/>
        <v>0</v>
      </c>
      <c r="S1207" s="125">
        <f t="shared" si="143"/>
        <v>0</v>
      </c>
      <c r="T1207" s="125">
        <f t="shared" si="140"/>
        <v>0</v>
      </c>
    </row>
    <row r="1208" spans="1:21" ht="15">
      <c r="A1208" s="55" t="s">
        <v>954</v>
      </c>
      <c r="B1208" s="62">
        <v>419</v>
      </c>
      <c r="C1208" s="216">
        <v>1</v>
      </c>
      <c r="D1208" s="112" t="s">
        <v>1235</v>
      </c>
      <c r="E1208" s="216" t="s">
        <v>963</v>
      </c>
      <c r="F1208" s="58"/>
      <c r="G1208" s="230"/>
      <c r="H1208" s="42"/>
      <c r="I1208" s="93"/>
      <c r="J1208" s="224"/>
      <c r="K1208" s="210"/>
      <c r="L1208" s="210"/>
      <c r="M1208" s="170">
        <v>10</v>
      </c>
      <c r="N1208" s="93">
        <v>12</v>
      </c>
      <c r="O1208" s="93">
        <f t="shared" si="144"/>
        <v>24</v>
      </c>
      <c r="P1208" s="93">
        <f t="shared" si="139"/>
        <v>0</v>
      </c>
      <c r="Q1208" s="125">
        <f t="shared" si="141"/>
        <v>0</v>
      </c>
      <c r="R1208" s="125">
        <f t="shared" si="142"/>
        <v>0</v>
      </c>
      <c r="S1208" s="125">
        <f t="shared" si="143"/>
        <v>0</v>
      </c>
      <c r="T1208" s="125">
        <f t="shared" si="140"/>
        <v>0</v>
      </c>
    </row>
    <row r="1209" spans="1:21" ht="15">
      <c r="A1209" s="55" t="s">
        <v>954</v>
      </c>
      <c r="B1209" s="62">
        <v>420</v>
      </c>
      <c r="C1209" s="216">
        <v>1</v>
      </c>
      <c r="D1209" s="112" t="s">
        <v>1235</v>
      </c>
      <c r="E1209" s="216" t="s">
        <v>963</v>
      </c>
      <c r="F1209" s="58"/>
      <c r="G1209" s="230"/>
      <c r="H1209" s="42"/>
      <c r="I1209" s="93"/>
      <c r="J1209" s="224"/>
      <c r="K1209" s="210"/>
      <c r="L1209" s="210"/>
      <c r="M1209" s="170">
        <v>10</v>
      </c>
      <c r="N1209" s="93">
        <v>12</v>
      </c>
      <c r="O1209" s="93">
        <f t="shared" si="144"/>
        <v>24</v>
      </c>
      <c r="P1209" s="93">
        <f t="shared" si="139"/>
        <v>0</v>
      </c>
      <c r="Q1209" s="125">
        <f t="shared" si="141"/>
        <v>0</v>
      </c>
      <c r="R1209" s="125">
        <f t="shared" si="142"/>
        <v>0</v>
      </c>
      <c r="S1209" s="125">
        <f t="shared" si="143"/>
        <v>0</v>
      </c>
      <c r="T1209" s="125">
        <f t="shared" si="140"/>
        <v>0</v>
      </c>
    </row>
    <row r="1210" spans="1:21" ht="15">
      <c r="A1210" s="55" t="s">
        <v>954</v>
      </c>
      <c r="B1210" s="62">
        <v>421</v>
      </c>
      <c r="C1210" s="216">
        <v>1</v>
      </c>
      <c r="D1210" s="112" t="s">
        <v>1235</v>
      </c>
      <c r="E1210" s="216" t="s">
        <v>963</v>
      </c>
      <c r="F1210" s="58"/>
      <c r="G1210" s="230"/>
      <c r="H1210" s="42"/>
      <c r="I1210" s="93"/>
      <c r="J1210" s="224"/>
      <c r="K1210" s="210"/>
      <c r="L1210" s="210"/>
      <c r="M1210" s="170">
        <v>10</v>
      </c>
      <c r="N1210" s="93">
        <v>12</v>
      </c>
      <c r="O1210" s="93">
        <f t="shared" si="144"/>
        <v>24</v>
      </c>
      <c r="P1210" s="93">
        <f t="shared" si="139"/>
        <v>0</v>
      </c>
      <c r="Q1210" s="125">
        <f t="shared" si="141"/>
        <v>0</v>
      </c>
      <c r="R1210" s="125">
        <f t="shared" si="142"/>
        <v>0</v>
      </c>
      <c r="S1210" s="125">
        <f t="shared" si="143"/>
        <v>0</v>
      </c>
      <c r="T1210" s="125">
        <f t="shared" si="140"/>
        <v>0</v>
      </c>
    </row>
    <row r="1211" spans="1:21" ht="15">
      <c r="A1211" s="55" t="s">
        <v>954</v>
      </c>
      <c r="B1211" s="62">
        <v>422</v>
      </c>
      <c r="C1211" s="216">
        <v>1</v>
      </c>
      <c r="D1211" s="112" t="s">
        <v>1236</v>
      </c>
      <c r="E1211" s="216" t="s">
        <v>963</v>
      </c>
      <c r="F1211" s="58"/>
      <c r="G1211" s="230">
        <v>42003</v>
      </c>
      <c r="H1211" s="109">
        <v>42003</v>
      </c>
      <c r="I1211" s="93">
        <v>5336</v>
      </c>
      <c r="J1211" s="224" t="s">
        <v>496</v>
      </c>
      <c r="K1211" s="208" t="s">
        <v>1879</v>
      </c>
      <c r="L1211" s="208"/>
      <c r="M1211" s="170">
        <v>10</v>
      </c>
      <c r="N1211" s="93">
        <v>12</v>
      </c>
      <c r="O1211" s="93">
        <f t="shared" si="144"/>
        <v>24</v>
      </c>
      <c r="P1211" s="93">
        <f t="shared" si="139"/>
        <v>44.466666666666669</v>
      </c>
      <c r="Q1211" s="125">
        <f t="shared" si="141"/>
        <v>533.6</v>
      </c>
      <c r="R1211" s="125">
        <f t="shared" si="142"/>
        <v>1067.2</v>
      </c>
      <c r="S1211" s="125">
        <f t="shared" si="143"/>
        <v>1600.8000000000002</v>
      </c>
      <c r="T1211" s="125">
        <f t="shared" si="140"/>
        <v>3735.2</v>
      </c>
    </row>
    <row r="1212" spans="1:21" ht="15">
      <c r="A1212" s="55" t="s">
        <v>954</v>
      </c>
      <c r="B1212" s="62">
        <v>423</v>
      </c>
      <c r="C1212" s="216">
        <v>1</v>
      </c>
      <c r="D1212" s="112" t="s">
        <v>1236</v>
      </c>
      <c r="E1212" s="216" t="s">
        <v>963</v>
      </c>
      <c r="F1212" s="58"/>
      <c r="G1212" s="230"/>
      <c r="H1212" s="42"/>
      <c r="I1212" s="93"/>
      <c r="J1212" s="224"/>
      <c r="K1212" s="208" t="s">
        <v>1879</v>
      </c>
      <c r="L1212" s="208"/>
      <c r="M1212" s="85"/>
      <c r="N1212" s="93">
        <v>12</v>
      </c>
      <c r="O1212" s="93"/>
      <c r="P1212" s="93">
        <f t="shared" si="139"/>
        <v>0</v>
      </c>
      <c r="Q1212" s="125">
        <f t="shared" si="141"/>
        <v>0</v>
      </c>
      <c r="R1212" s="125">
        <f t="shared" si="142"/>
        <v>0</v>
      </c>
      <c r="S1212" s="125">
        <f t="shared" si="143"/>
        <v>0</v>
      </c>
      <c r="T1212" s="125">
        <f t="shared" si="140"/>
        <v>0</v>
      </c>
    </row>
    <row r="1213" spans="1:21" ht="15">
      <c r="A1213" s="55" t="s">
        <v>954</v>
      </c>
      <c r="B1213" s="62">
        <v>426</v>
      </c>
      <c r="C1213" s="216">
        <v>1</v>
      </c>
      <c r="D1213" s="112" t="s">
        <v>1237</v>
      </c>
      <c r="E1213" s="216" t="s">
        <v>963</v>
      </c>
      <c r="F1213" s="58"/>
      <c r="G1213" s="214">
        <v>42321</v>
      </c>
      <c r="H1213" s="214">
        <v>42321</v>
      </c>
      <c r="I1213" s="115">
        <v>165</v>
      </c>
      <c r="J1213" s="210" t="s">
        <v>357</v>
      </c>
      <c r="K1213" s="208" t="s">
        <v>1879</v>
      </c>
      <c r="L1213" s="208"/>
      <c r="M1213" s="85">
        <v>10</v>
      </c>
      <c r="N1213" s="93">
        <v>12</v>
      </c>
      <c r="O1213" s="93">
        <f>1+12</f>
        <v>13</v>
      </c>
      <c r="P1213" s="93">
        <f t="shared" si="139"/>
        <v>1.375</v>
      </c>
      <c r="Q1213" s="125">
        <f t="shared" si="141"/>
        <v>16.5</v>
      </c>
      <c r="R1213" s="125">
        <f t="shared" si="142"/>
        <v>17.875</v>
      </c>
      <c r="S1213" s="125">
        <f t="shared" si="143"/>
        <v>34.375</v>
      </c>
      <c r="T1213" s="125">
        <f t="shared" si="140"/>
        <v>130.625</v>
      </c>
    </row>
    <row r="1214" spans="1:21" ht="15">
      <c r="A1214" s="55" t="s">
        <v>954</v>
      </c>
      <c r="B1214" s="62">
        <v>427</v>
      </c>
      <c r="C1214" s="216">
        <v>1</v>
      </c>
      <c r="D1214" s="112" t="s">
        <v>1238</v>
      </c>
      <c r="E1214" s="216" t="s">
        <v>963</v>
      </c>
      <c r="F1214" s="58" t="s">
        <v>1239</v>
      </c>
      <c r="G1214" s="214">
        <v>42075</v>
      </c>
      <c r="H1214" s="214">
        <v>42075</v>
      </c>
      <c r="I1214" s="115">
        <v>963224.2</v>
      </c>
      <c r="J1214" s="210" t="s">
        <v>1240</v>
      </c>
      <c r="K1214" s="208" t="s">
        <v>1879</v>
      </c>
      <c r="L1214" s="208"/>
      <c r="M1214" s="85">
        <v>10</v>
      </c>
      <c r="N1214" s="93">
        <v>12</v>
      </c>
      <c r="O1214" s="93">
        <f>9+12</f>
        <v>21</v>
      </c>
      <c r="P1214" s="93">
        <f t="shared" si="139"/>
        <v>8026.8683333333329</v>
      </c>
      <c r="Q1214" s="125">
        <f t="shared" si="141"/>
        <v>96322.42</v>
      </c>
      <c r="R1214" s="125">
        <f t="shared" si="142"/>
        <v>168564.23499999999</v>
      </c>
      <c r="S1214" s="125">
        <f t="shared" si="143"/>
        <v>264886.65499999997</v>
      </c>
      <c r="T1214" s="125">
        <f t="shared" si="140"/>
        <v>698337.54499999993</v>
      </c>
    </row>
    <row r="1215" spans="1:21" ht="15">
      <c r="A1215" s="67" t="s">
        <v>827</v>
      </c>
      <c r="B1215" s="67">
        <v>1</v>
      </c>
      <c r="C1215" s="68" t="s">
        <v>1257</v>
      </c>
      <c r="D1215" s="67"/>
      <c r="E1215" s="42" t="s">
        <v>1258</v>
      </c>
      <c r="F1215" s="215" t="s">
        <v>1259</v>
      </c>
      <c r="G1215" s="58">
        <v>261</v>
      </c>
      <c r="H1215" s="59">
        <v>36451</v>
      </c>
      <c r="I1215" s="58">
        <v>5412</v>
      </c>
      <c r="J1215" s="60">
        <v>3303.95</v>
      </c>
      <c r="K1215" s="58" t="s">
        <v>1260</v>
      </c>
      <c r="L1215" s="58" t="s">
        <v>1863</v>
      </c>
      <c r="M1215" s="124">
        <v>0.1</v>
      </c>
      <c r="N1215" s="183">
        <v>0</v>
      </c>
      <c r="O1215" s="183">
        <v>120</v>
      </c>
      <c r="P1215" s="38">
        <f>+J1215*M1215/12</f>
        <v>27.532916666666665</v>
      </c>
      <c r="Q1215" s="187">
        <f>+P1215*N1215</f>
        <v>0</v>
      </c>
      <c r="R1215" s="184">
        <f>+P1215*O1215</f>
        <v>3303.95</v>
      </c>
      <c r="S1215" s="184">
        <f>+R1215+Q1215</f>
        <v>3303.95</v>
      </c>
      <c r="T1215" s="184">
        <f>+J1215-S1215</f>
        <v>0</v>
      </c>
    </row>
    <row r="1216" spans="1:21" ht="15">
      <c r="A1216" s="67" t="s">
        <v>827</v>
      </c>
      <c r="B1216" s="67">
        <v>1</v>
      </c>
      <c r="C1216" s="68" t="s">
        <v>1261</v>
      </c>
      <c r="D1216" s="67"/>
      <c r="E1216" s="42" t="s">
        <v>1262</v>
      </c>
      <c r="F1216" s="215" t="s">
        <v>1263</v>
      </c>
      <c r="G1216" s="58"/>
      <c r="H1216" s="59">
        <v>36434</v>
      </c>
      <c r="I1216" s="58">
        <v>8592</v>
      </c>
      <c r="J1216" s="60">
        <v>1995.25</v>
      </c>
      <c r="K1216" s="58" t="s">
        <v>1264</v>
      </c>
      <c r="L1216" s="58" t="s">
        <v>1863</v>
      </c>
      <c r="M1216" s="124">
        <v>0.1</v>
      </c>
      <c r="N1216" s="185">
        <v>0</v>
      </c>
      <c r="O1216" s="183">
        <v>120</v>
      </c>
      <c r="P1216" s="38">
        <f t="shared" ref="P1216:P1279" si="145">+J1216*M1216/12</f>
        <v>16.627083333333335</v>
      </c>
      <c r="Q1216" s="187">
        <f t="shared" ref="Q1216:Q1279" si="146">+P1216*N1216</f>
        <v>0</v>
      </c>
      <c r="R1216" s="184">
        <f t="shared" ref="R1216:R1279" si="147">+P1216*O1216</f>
        <v>1995.2500000000002</v>
      </c>
      <c r="S1216" s="184">
        <f t="shared" ref="S1216:S1279" si="148">+R1216+Q1216</f>
        <v>1995.2500000000002</v>
      </c>
      <c r="T1216" s="184">
        <f t="shared" ref="T1216:T1279" si="149">+J1216-S1216</f>
        <v>0</v>
      </c>
      <c r="U1216" s="38"/>
    </row>
    <row r="1217" spans="1:20" ht="15">
      <c r="A1217" s="67" t="s">
        <v>827</v>
      </c>
      <c r="B1217" s="67">
        <v>1</v>
      </c>
      <c r="C1217" s="68" t="s">
        <v>1261</v>
      </c>
      <c r="D1217" s="67"/>
      <c r="E1217" s="42" t="s">
        <v>1266</v>
      </c>
      <c r="F1217" s="215" t="s">
        <v>1267</v>
      </c>
      <c r="G1217" s="58"/>
      <c r="H1217" s="59">
        <v>36434</v>
      </c>
      <c r="I1217" s="58">
        <v>8592</v>
      </c>
      <c r="J1217" s="60">
        <v>1132.75</v>
      </c>
      <c r="K1217" s="58" t="s">
        <v>1264</v>
      </c>
      <c r="L1217" s="58" t="s">
        <v>1863</v>
      </c>
      <c r="M1217" s="124">
        <v>0.1</v>
      </c>
      <c r="N1217" s="185">
        <v>0</v>
      </c>
      <c r="O1217" s="183">
        <v>120</v>
      </c>
      <c r="P1217" s="38">
        <f t="shared" si="145"/>
        <v>9.4395833333333332</v>
      </c>
      <c r="Q1217" s="187">
        <f t="shared" si="146"/>
        <v>0</v>
      </c>
      <c r="R1217" s="184">
        <f t="shared" si="147"/>
        <v>1132.75</v>
      </c>
      <c r="S1217" s="184">
        <f t="shared" si="148"/>
        <v>1132.75</v>
      </c>
      <c r="T1217" s="184">
        <f t="shared" si="149"/>
        <v>0</v>
      </c>
    </row>
    <row r="1218" spans="1:20" ht="15">
      <c r="A1218" s="67" t="s">
        <v>827</v>
      </c>
      <c r="B1218" s="67">
        <v>1</v>
      </c>
      <c r="C1218" s="68" t="s">
        <v>1268</v>
      </c>
      <c r="D1218" s="67"/>
      <c r="E1218" s="42" t="s">
        <v>1258</v>
      </c>
      <c r="F1218" s="215" t="s">
        <v>1269</v>
      </c>
      <c r="G1218" s="58"/>
      <c r="H1218" s="59">
        <v>36434</v>
      </c>
      <c r="I1218" s="58">
        <v>8592</v>
      </c>
      <c r="J1218" s="60">
        <v>856.75</v>
      </c>
      <c r="K1218" s="58" t="s">
        <v>1264</v>
      </c>
      <c r="L1218" s="58" t="s">
        <v>1863</v>
      </c>
      <c r="M1218" s="124">
        <v>0.1</v>
      </c>
      <c r="N1218" s="185">
        <v>0</v>
      </c>
      <c r="O1218" s="183">
        <v>120</v>
      </c>
      <c r="P1218" s="38">
        <f t="shared" si="145"/>
        <v>7.1395833333333343</v>
      </c>
      <c r="Q1218" s="187">
        <f t="shared" si="146"/>
        <v>0</v>
      </c>
      <c r="R1218" s="184">
        <f t="shared" si="147"/>
        <v>856.75000000000011</v>
      </c>
      <c r="S1218" s="184">
        <f t="shared" si="148"/>
        <v>856.75000000000011</v>
      </c>
      <c r="T1218" s="184">
        <f t="shared" si="149"/>
        <v>0</v>
      </c>
    </row>
    <row r="1219" spans="1:20" ht="15">
      <c r="A1219" s="67" t="s">
        <v>827</v>
      </c>
      <c r="B1219" s="67">
        <v>1</v>
      </c>
      <c r="C1219" s="68" t="s">
        <v>1270</v>
      </c>
      <c r="D1219" s="67"/>
      <c r="E1219" s="42" t="s">
        <v>1258</v>
      </c>
      <c r="F1219" s="215" t="s">
        <v>1271</v>
      </c>
      <c r="G1219" s="58"/>
      <c r="H1219" s="59">
        <v>36434</v>
      </c>
      <c r="I1219" s="58"/>
      <c r="J1219" s="60">
        <v>499</v>
      </c>
      <c r="K1219" s="58"/>
      <c r="L1219" s="58" t="s">
        <v>1863</v>
      </c>
      <c r="M1219" s="124">
        <v>0.1</v>
      </c>
      <c r="N1219" s="177">
        <v>0</v>
      </c>
      <c r="O1219" s="183">
        <v>120</v>
      </c>
      <c r="P1219" s="38">
        <f t="shared" si="145"/>
        <v>4.1583333333333341</v>
      </c>
      <c r="Q1219" s="187">
        <f t="shared" si="146"/>
        <v>0</v>
      </c>
      <c r="R1219" s="184">
        <f t="shared" si="147"/>
        <v>499.00000000000011</v>
      </c>
      <c r="S1219" s="184">
        <f t="shared" si="148"/>
        <v>499.00000000000011</v>
      </c>
      <c r="T1219" s="184">
        <f t="shared" si="149"/>
        <v>0</v>
      </c>
    </row>
    <row r="1220" spans="1:20" ht="15">
      <c r="A1220" s="67" t="s">
        <v>827</v>
      </c>
      <c r="B1220" s="67">
        <v>1</v>
      </c>
      <c r="C1220" s="68" t="s">
        <v>1272</v>
      </c>
      <c r="D1220" s="67"/>
      <c r="E1220" s="42" t="s">
        <v>1255</v>
      </c>
      <c r="F1220" s="215" t="s">
        <v>350</v>
      </c>
      <c r="G1220" s="58">
        <v>240</v>
      </c>
      <c r="H1220" s="59">
        <v>36444</v>
      </c>
      <c r="I1220" s="58" t="s">
        <v>1273</v>
      </c>
      <c r="J1220" s="60">
        <v>4003.11</v>
      </c>
      <c r="K1220" s="58" t="s">
        <v>1274</v>
      </c>
      <c r="L1220" s="58" t="s">
        <v>1877</v>
      </c>
      <c r="M1220" s="61">
        <v>0.33329999999999999</v>
      </c>
      <c r="N1220" s="177">
        <v>0</v>
      </c>
      <c r="O1220" s="183">
        <v>36</v>
      </c>
      <c r="P1220" s="38">
        <f t="shared" si="145"/>
        <v>111.18638025</v>
      </c>
      <c r="Q1220" s="187">
        <f t="shared" si="146"/>
        <v>0</v>
      </c>
      <c r="R1220" s="184">
        <f t="shared" si="147"/>
        <v>4002.7096889999998</v>
      </c>
      <c r="S1220" s="184">
        <f t="shared" si="148"/>
        <v>4002.7096889999998</v>
      </c>
      <c r="T1220" s="184">
        <f t="shared" si="149"/>
        <v>0.40031100000032893</v>
      </c>
    </row>
    <row r="1221" spans="1:20" ht="15">
      <c r="A1221" s="67" t="s">
        <v>827</v>
      </c>
      <c r="B1221" s="67">
        <v>5</v>
      </c>
      <c r="C1221" s="68" t="s">
        <v>1275</v>
      </c>
      <c r="D1221" s="67" t="s">
        <v>1276</v>
      </c>
      <c r="E1221" s="42" t="s">
        <v>1277</v>
      </c>
      <c r="F1221" s="215" t="s">
        <v>1278</v>
      </c>
      <c r="G1221" s="58"/>
      <c r="H1221" s="59">
        <v>36417</v>
      </c>
      <c r="I1221" s="58">
        <v>6</v>
      </c>
      <c r="J1221" s="60">
        <v>1495</v>
      </c>
      <c r="K1221" s="58" t="s">
        <v>1279</v>
      </c>
      <c r="L1221" s="58" t="s">
        <v>1863</v>
      </c>
      <c r="M1221" s="124">
        <v>0.1</v>
      </c>
      <c r="N1221" s="185">
        <v>0</v>
      </c>
      <c r="O1221" s="183">
        <v>120</v>
      </c>
      <c r="P1221" s="38">
        <f t="shared" si="145"/>
        <v>12.458333333333334</v>
      </c>
      <c r="Q1221" s="187">
        <f t="shared" si="146"/>
        <v>0</v>
      </c>
      <c r="R1221" s="184">
        <f t="shared" si="147"/>
        <v>1495</v>
      </c>
      <c r="S1221" s="184">
        <f t="shared" si="148"/>
        <v>1495</v>
      </c>
      <c r="T1221" s="184">
        <f t="shared" si="149"/>
        <v>0</v>
      </c>
    </row>
    <row r="1222" spans="1:20" ht="15">
      <c r="A1222" s="67" t="s">
        <v>827</v>
      </c>
      <c r="B1222" s="67">
        <v>1</v>
      </c>
      <c r="C1222" s="68" t="s">
        <v>1281</v>
      </c>
      <c r="D1222" s="67"/>
      <c r="E1222" s="42" t="s">
        <v>1282</v>
      </c>
      <c r="F1222" s="215" t="s">
        <v>1283</v>
      </c>
      <c r="G1222" s="58"/>
      <c r="H1222" s="59">
        <v>36434</v>
      </c>
      <c r="I1222" s="58">
        <v>8593</v>
      </c>
      <c r="J1222" s="60">
        <v>4416</v>
      </c>
      <c r="K1222" s="58" t="s">
        <v>1264</v>
      </c>
      <c r="L1222" s="58" t="s">
        <v>1863</v>
      </c>
      <c r="M1222" s="124">
        <v>0.1</v>
      </c>
      <c r="N1222" s="185">
        <v>0</v>
      </c>
      <c r="O1222" s="183">
        <v>120</v>
      </c>
      <c r="P1222" s="38">
        <f t="shared" si="145"/>
        <v>36.800000000000004</v>
      </c>
      <c r="Q1222" s="187">
        <f t="shared" si="146"/>
        <v>0</v>
      </c>
      <c r="R1222" s="184">
        <f t="shared" si="147"/>
        <v>4416.0000000000009</v>
      </c>
      <c r="S1222" s="184">
        <f t="shared" si="148"/>
        <v>4416.0000000000009</v>
      </c>
      <c r="T1222" s="184">
        <f t="shared" si="149"/>
        <v>0</v>
      </c>
    </row>
    <row r="1223" spans="1:20" ht="15">
      <c r="A1223" s="67" t="s">
        <v>827</v>
      </c>
      <c r="B1223" s="67">
        <v>1</v>
      </c>
      <c r="C1223" s="68" t="s">
        <v>1285</v>
      </c>
      <c r="D1223" s="67"/>
      <c r="E1223" s="42" t="s">
        <v>1286</v>
      </c>
      <c r="F1223" s="69">
        <v>1161483</v>
      </c>
      <c r="G1223" s="58">
        <v>418</v>
      </c>
      <c r="H1223" s="59">
        <v>37163</v>
      </c>
      <c r="I1223" s="58">
        <v>2513</v>
      </c>
      <c r="J1223" s="60">
        <v>2795.65</v>
      </c>
      <c r="K1223" s="58" t="s">
        <v>1287</v>
      </c>
      <c r="L1223" s="58" t="s">
        <v>1884</v>
      </c>
      <c r="M1223" s="61">
        <v>0.33329999999999999</v>
      </c>
      <c r="N1223" s="185">
        <v>0</v>
      </c>
      <c r="O1223" s="183">
        <v>36</v>
      </c>
      <c r="P1223" s="38">
        <f t="shared" si="145"/>
        <v>77.64917874999999</v>
      </c>
      <c r="Q1223" s="187">
        <f t="shared" si="146"/>
        <v>0</v>
      </c>
      <c r="R1223" s="184">
        <f t="shared" si="147"/>
        <v>2795.3704349999998</v>
      </c>
      <c r="S1223" s="184">
        <f t="shared" si="148"/>
        <v>2795.3704349999998</v>
      </c>
      <c r="T1223" s="184">
        <f t="shared" si="149"/>
        <v>0.27956500000027518</v>
      </c>
    </row>
    <row r="1224" spans="1:20" ht="15">
      <c r="A1224" s="67" t="s">
        <v>827</v>
      </c>
      <c r="B1224" s="67">
        <v>1</v>
      </c>
      <c r="C1224" s="68" t="s">
        <v>1288</v>
      </c>
      <c r="D1224" s="67"/>
      <c r="E1224" s="42" t="s">
        <v>1258</v>
      </c>
      <c r="F1224" s="69">
        <v>1157831</v>
      </c>
      <c r="G1224" s="58">
        <v>204</v>
      </c>
      <c r="H1224" s="59">
        <v>36917</v>
      </c>
      <c r="I1224" s="58">
        <v>1970</v>
      </c>
      <c r="J1224" s="60">
        <v>3000</v>
      </c>
      <c r="K1224" s="58" t="s">
        <v>1289</v>
      </c>
      <c r="L1224" s="58" t="s">
        <v>1884</v>
      </c>
      <c r="M1224" s="61">
        <v>0.33329999999999999</v>
      </c>
      <c r="N1224" s="185">
        <v>0</v>
      </c>
      <c r="O1224" s="183">
        <v>36</v>
      </c>
      <c r="P1224" s="38">
        <f t="shared" si="145"/>
        <v>83.325000000000003</v>
      </c>
      <c r="Q1224" s="187">
        <f t="shared" si="146"/>
        <v>0</v>
      </c>
      <c r="R1224" s="184">
        <f t="shared" si="147"/>
        <v>2999.7000000000003</v>
      </c>
      <c r="S1224" s="184">
        <f t="shared" si="148"/>
        <v>2999.7000000000003</v>
      </c>
      <c r="T1224" s="184">
        <f t="shared" si="149"/>
        <v>0.29999999999972715</v>
      </c>
    </row>
    <row r="1225" spans="1:20" ht="15">
      <c r="A1225" s="67" t="s">
        <v>827</v>
      </c>
      <c r="B1225" s="67">
        <v>1</v>
      </c>
      <c r="C1225" s="68" t="s">
        <v>828</v>
      </c>
      <c r="D1225" s="67"/>
      <c r="E1225" s="42" t="s">
        <v>653</v>
      </c>
      <c r="F1225" s="215" t="s">
        <v>1290</v>
      </c>
      <c r="G1225" s="58">
        <v>237</v>
      </c>
      <c r="H1225" s="59">
        <v>40074</v>
      </c>
      <c r="I1225" s="58" t="s">
        <v>1291</v>
      </c>
      <c r="J1225" s="60">
        <v>1799</v>
      </c>
      <c r="K1225" s="58" t="s">
        <v>1292</v>
      </c>
      <c r="L1225" s="58" t="s">
        <v>1884</v>
      </c>
      <c r="M1225" s="61">
        <v>0.33329999999999999</v>
      </c>
      <c r="N1225" s="177">
        <v>0</v>
      </c>
      <c r="O1225" s="183">
        <v>36</v>
      </c>
      <c r="P1225" s="38">
        <f t="shared" si="145"/>
        <v>49.967224999999992</v>
      </c>
      <c r="Q1225" s="187">
        <f t="shared" si="146"/>
        <v>0</v>
      </c>
      <c r="R1225" s="184">
        <f t="shared" si="147"/>
        <v>1798.8200999999997</v>
      </c>
      <c r="S1225" s="184">
        <f t="shared" si="148"/>
        <v>1798.8200999999997</v>
      </c>
      <c r="T1225" s="184">
        <f t="shared" si="149"/>
        <v>0.17990000000031614</v>
      </c>
    </row>
    <row r="1226" spans="1:20" ht="15">
      <c r="A1226" s="67" t="s">
        <v>827</v>
      </c>
      <c r="B1226" s="67">
        <v>1</v>
      </c>
      <c r="C1226" s="68" t="s">
        <v>1293</v>
      </c>
      <c r="D1226" s="67"/>
      <c r="E1226" s="186" t="s">
        <v>1294</v>
      </c>
      <c r="F1226" s="69">
        <v>1168788</v>
      </c>
      <c r="G1226" s="58">
        <v>552</v>
      </c>
      <c r="H1226" s="59">
        <v>37208</v>
      </c>
      <c r="I1226" s="58">
        <v>3062</v>
      </c>
      <c r="J1226" s="60">
        <v>7282.9</v>
      </c>
      <c r="K1226" s="58" t="s">
        <v>1289</v>
      </c>
      <c r="L1226" s="58" t="s">
        <v>1884</v>
      </c>
      <c r="M1226" s="61">
        <v>0.33329999999999999</v>
      </c>
      <c r="N1226" s="177">
        <v>0</v>
      </c>
      <c r="O1226" s="183">
        <v>36</v>
      </c>
      <c r="P1226" s="38">
        <f t="shared" si="145"/>
        <v>202.28254749999996</v>
      </c>
      <c r="Q1226" s="187">
        <f t="shared" si="146"/>
        <v>0</v>
      </c>
      <c r="R1226" s="184">
        <f t="shared" si="147"/>
        <v>7282.1717099999987</v>
      </c>
      <c r="S1226" s="184">
        <f t="shared" si="148"/>
        <v>7282.1717099999987</v>
      </c>
      <c r="T1226" s="184">
        <f t="shared" si="149"/>
        <v>0.72829000000092492</v>
      </c>
    </row>
    <row r="1227" spans="1:20" ht="15">
      <c r="A1227" s="67" t="s">
        <v>827</v>
      </c>
      <c r="B1227" s="67">
        <v>1</v>
      </c>
      <c r="C1227" s="68" t="s">
        <v>838</v>
      </c>
      <c r="D1227" s="67"/>
      <c r="E1227" s="42" t="s">
        <v>653</v>
      </c>
      <c r="F1227" s="215" t="s">
        <v>1295</v>
      </c>
      <c r="G1227" s="58"/>
      <c r="H1227" s="59">
        <v>38128</v>
      </c>
      <c r="I1227" s="58" t="s">
        <v>1296</v>
      </c>
      <c r="J1227" s="60">
        <v>310.04000000000002</v>
      </c>
      <c r="K1227" s="58" t="s">
        <v>1297</v>
      </c>
      <c r="L1227" s="58" t="s">
        <v>1863</v>
      </c>
      <c r="M1227" s="124">
        <v>0.1</v>
      </c>
      <c r="N1227" s="177">
        <v>0</v>
      </c>
      <c r="O1227" s="183">
        <v>120</v>
      </c>
      <c r="P1227" s="38">
        <f t="shared" si="145"/>
        <v>2.5836666666666672</v>
      </c>
      <c r="Q1227" s="187">
        <f t="shared" si="146"/>
        <v>0</v>
      </c>
      <c r="R1227" s="184">
        <f t="shared" si="147"/>
        <v>310.04000000000008</v>
      </c>
      <c r="S1227" s="184">
        <f t="shared" si="148"/>
        <v>310.04000000000008</v>
      </c>
      <c r="T1227" s="184">
        <f t="shared" si="149"/>
        <v>0</v>
      </c>
    </row>
    <row r="1228" spans="1:20" ht="15">
      <c r="A1228" s="67" t="s">
        <v>827</v>
      </c>
      <c r="B1228" s="67">
        <v>1</v>
      </c>
      <c r="C1228" s="68" t="s">
        <v>1247</v>
      </c>
      <c r="D1228" s="67"/>
      <c r="E1228" s="42" t="s">
        <v>968</v>
      </c>
      <c r="F1228" s="215" t="s">
        <v>1298</v>
      </c>
      <c r="G1228" s="58">
        <v>2292</v>
      </c>
      <c r="H1228" s="59">
        <v>38420</v>
      </c>
      <c r="I1228" s="58">
        <v>411230</v>
      </c>
      <c r="J1228" s="60">
        <v>7471.81</v>
      </c>
      <c r="K1228" s="58" t="s">
        <v>1299</v>
      </c>
      <c r="L1228" s="58" t="s">
        <v>1877</v>
      </c>
      <c r="M1228" s="61">
        <v>0.33329999999999999</v>
      </c>
      <c r="N1228" s="177">
        <v>0</v>
      </c>
      <c r="O1228" s="183">
        <v>36</v>
      </c>
      <c r="P1228" s="38">
        <f t="shared" si="145"/>
        <v>207.52952274999998</v>
      </c>
      <c r="Q1228" s="187">
        <f t="shared" si="146"/>
        <v>0</v>
      </c>
      <c r="R1228" s="184">
        <f t="shared" si="147"/>
        <v>7471.0628189999998</v>
      </c>
      <c r="S1228" s="184">
        <f t="shared" si="148"/>
        <v>7471.0628189999998</v>
      </c>
      <c r="T1228" s="184">
        <f t="shared" si="149"/>
        <v>0.74718100000063714</v>
      </c>
    </row>
    <row r="1229" spans="1:20" ht="15">
      <c r="A1229" s="67" t="s">
        <v>827</v>
      </c>
      <c r="B1229" s="67">
        <v>1</v>
      </c>
      <c r="C1229" s="68" t="s">
        <v>1300</v>
      </c>
      <c r="D1229" s="67"/>
      <c r="E1229" s="42" t="s">
        <v>1301</v>
      </c>
      <c r="F1229" s="215" t="s">
        <v>1302</v>
      </c>
      <c r="G1229" s="58">
        <v>2600</v>
      </c>
      <c r="H1229" s="59">
        <v>38586</v>
      </c>
      <c r="I1229" s="58">
        <v>502686</v>
      </c>
      <c r="J1229" s="60">
        <v>8334.73</v>
      </c>
      <c r="K1229" s="58" t="s">
        <v>1299</v>
      </c>
      <c r="L1229" s="58" t="s">
        <v>1877</v>
      </c>
      <c r="M1229" s="61">
        <v>0.33329999999999999</v>
      </c>
      <c r="N1229" s="177">
        <v>0</v>
      </c>
      <c r="O1229" s="183">
        <v>36</v>
      </c>
      <c r="P1229" s="38">
        <f t="shared" si="145"/>
        <v>231.49712574999998</v>
      </c>
      <c r="Q1229" s="187">
        <f t="shared" si="146"/>
        <v>0</v>
      </c>
      <c r="R1229" s="184">
        <f t="shared" si="147"/>
        <v>8333.896526999999</v>
      </c>
      <c r="S1229" s="184">
        <f t="shared" si="148"/>
        <v>8333.896526999999</v>
      </c>
      <c r="T1229" s="184">
        <f t="shared" si="149"/>
        <v>0.83347300000059477</v>
      </c>
    </row>
    <row r="1230" spans="1:20" ht="15">
      <c r="A1230" s="67" t="s">
        <v>827</v>
      </c>
      <c r="B1230" s="67">
        <v>1</v>
      </c>
      <c r="C1230" s="68" t="s">
        <v>1303</v>
      </c>
      <c r="D1230" s="67"/>
      <c r="E1230" s="58" t="s">
        <v>1301</v>
      </c>
      <c r="F1230" s="215" t="s">
        <v>1304</v>
      </c>
      <c r="G1230" s="58">
        <v>2551</v>
      </c>
      <c r="H1230" s="59">
        <v>38573</v>
      </c>
      <c r="I1230" s="58">
        <v>26558</v>
      </c>
      <c r="J1230" s="60">
        <v>1344.81</v>
      </c>
      <c r="K1230" s="58" t="s">
        <v>1305</v>
      </c>
      <c r="L1230" s="58" t="s">
        <v>1877</v>
      </c>
      <c r="M1230" s="61">
        <v>0.33329999999999999</v>
      </c>
      <c r="N1230" s="177">
        <v>0</v>
      </c>
      <c r="O1230" s="183">
        <v>36</v>
      </c>
      <c r="P1230" s="38">
        <f t="shared" si="145"/>
        <v>37.352097749999999</v>
      </c>
      <c r="Q1230" s="187">
        <f t="shared" si="146"/>
        <v>0</v>
      </c>
      <c r="R1230" s="184">
        <f t="shared" si="147"/>
        <v>1344.6755189999999</v>
      </c>
      <c r="S1230" s="184">
        <f t="shared" si="148"/>
        <v>1344.6755189999999</v>
      </c>
      <c r="T1230" s="184">
        <f t="shared" si="149"/>
        <v>0.1344810000000507</v>
      </c>
    </row>
    <row r="1231" spans="1:20" ht="15">
      <c r="A1231" s="67" t="s">
        <v>827</v>
      </c>
      <c r="B1231" s="67">
        <v>1</v>
      </c>
      <c r="C1231" s="68" t="s">
        <v>1306</v>
      </c>
      <c r="D1231" s="67"/>
      <c r="E1231" s="42" t="s">
        <v>1307</v>
      </c>
      <c r="F1231" s="69">
        <v>1176092</v>
      </c>
      <c r="G1231" s="58">
        <v>2715</v>
      </c>
      <c r="H1231" s="59">
        <v>38673</v>
      </c>
      <c r="I1231" s="58">
        <v>5137</v>
      </c>
      <c r="J1231" s="60">
        <v>3795.01</v>
      </c>
      <c r="K1231" s="58"/>
      <c r="L1231" s="58" t="s">
        <v>1884</v>
      </c>
      <c r="M1231" s="124">
        <v>0.1</v>
      </c>
      <c r="N1231" s="177">
        <v>0</v>
      </c>
      <c r="O1231" s="183">
        <v>120</v>
      </c>
      <c r="P1231" s="38">
        <f t="shared" si="145"/>
        <v>31.625083333333336</v>
      </c>
      <c r="Q1231" s="187">
        <f t="shared" si="146"/>
        <v>0</v>
      </c>
      <c r="R1231" s="184">
        <f t="shared" si="147"/>
        <v>3795.01</v>
      </c>
      <c r="S1231" s="184">
        <f t="shared" si="148"/>
        <v>3795.01</v>
      </c>
      <c r="T1231" s="184">
        <f t="shared" si="149"/>
        <v>0</v>
      </c>
    </row>
    <row r="1232" spans="1:20" ht="15">
      <c r="A1232" s="67" t="s">
        <v>827</v>
      </c>
      <c r="B1232" s="67">
        <v>1</v>
      </c>
      <c r="C1232" s="68" t="s">
        <v>1309</v>
      </c>
      <c r="D1232" s="67"/>
      <c r="E1232" s="42" t="s">
        <v>1258</v>
      </c>
      <c r="F1232" s="215" t="s">
        <v>1310</v>
      </c>
      <c r="G1232" s="58">
        <v>109</v>
      </c>
      <c r="H1232" s="59">
        <v>38673</v>
      </c>
      <c r="I1232" s="58"/>
      <c r="J1232" s="60">
        <v>7862.55</v>
      </c>
      <c r="K1232" s="58"/>
      <c r="L1232" s="58" t="s">
        <v>1863</v>
      </c>
      <c r="M1232" s="124">
        <v>0.1</v>
      </c>
      <c r="N1232" s="177">
        <v>0</v>
      </c>
      <c r="O1232" s="183">
        <v>120</v>
      </c>
      <c r="P1232" s="38">
        <f t="shared" si="145"/>
        <v>65.521250000000009</v>
      </c>
      <c r="Q1232" s="187">
        <f t="shared" si="146"/>
        <v>0</v>
      </c>
      <c r="R1232" s="184">
        <f t="shared" si="147"/>
        <v>7862.5500000000011</v>
      </c>
      <c r="S1232" s="184">
        <f t="shared" si="148"/>
        <v>7862.5500000000011</v>
      </c>
      <c r="T1232" s="184">
        <f t="shared" si="149"/>
        <v>0</v>
      </c>
    </row>
    <row r="1233" spans="1:20" ht="15">
      <c r="A1233" s="67" t="s">
        <v>827</v>
      </c>
      <c r="B1233" s="67">
        <v>1</v>
      </c>
      <c r="C1233" s="68" t="s">
        <v>1311</v>
      </c>
      <c r="D1233" s="67"/>
      <c r="E1233" s="42" t="s">
        <v>1307</v>
      </c>
      <c r="F1233" s="69">
        <v>1417184</v>
      </c>
      <c r="G1233" s="58">
        <v>2869</v>
      </c>
      <c r="H1233" s="59">
        <v>38776</v>
      </c>
      <c r="I1233" s="58">
        <v>776</v>
      </c>
      <c r="J1233" s="60">
        <v>2070</v>
      </c>
      <c r="K1233" s="58" t="s">
        <v>1312</v>
      </c>
      <c r="L1233" s="58" t="s">
        <v>1883</v>
      </c>
      <c r="M1233" s="124">
        <v>0.1</v>
      </c>
      <c r="N1233" s="177">
        <v>0</v>
      </c>
      <c r="O1233" s="183">
        <v>120</v>
      </c>
      <c r="P1233" s="38">
        <f t="shared" si="145"/>
        <v>17.25</v>
      </c>
      <c r="Q1233" s="187">
        <f t="shared" si="146"/>
        <v>0</v>
      </c>
      <c r="R1233" s="184">
        <f t="shared" si="147"/>
        <v>2070</v>
      </c>
      <c r="S1233" s="184">
        <f t="shared" si="148"/>
        <v>2070</v>
      </c>
      <c r="T1233" s="184">
        <f t="shared" si="149"/>
        <v>0</v>
      </c>
    </row>
    <row r="1234" spans="1:20" ht="15">
      <c r="A1234" s="67" t="s">
        <v>827</v>
      </c>
      <c r="B1234" s="67">
        <v>1</v>
      </c>
      <c r="C1234" s="68" t="s">
        <v>1311</v>
      </c>
      <c r="D1234" s="67"/>
      <c r="E1234" s="42" t="s">
        <v>1307</v>
      </c>
      <c r="F1234" s="69">
        <v>1417184</v>
      </c>
      <c r="G1234" s="58">
        <v>2869</v>
      </c>
      <c r="H1234" s="59">
        <v>38776</v>
      </c>
      <c r="I1234" s="58">
        <v>776</v>
      </c>
      <c r="J1234" s="60">
        <v>2070</v>
      </c>
      <c r="K1234" s="58" t="s">
        <v>1312</v>
      </c>
      <c r="L1234" s="58" t="s">
        <v>1883</v>
      </c>
      <c r="M1234" s="124">
        <v>0.1</v>
      </c>
      <c r="N1234" s="177">
        <v>0</v>
      </c>
      <c r="O1234" s="183">
        <v>120</v>
      </c>
      <c r="P1234" s="38">
        <f t="shared" si="145"/>
        <v>17.25</v>
      </c>
      <c r="Q1234" s="187">
        <f t="shared" si="146"/>
        <v>0</v>
      </c>
      <c r="R1234" s="184">
        <f t="shared" si="147"/>
        <v>2070</v>
      </c>
      <c r="S1234" s="184">
        <f t="shared" si="148"/>
        <v>2070</v>
      </c>
      <c r="T1234" s="184">
        <f t="shared" si="149"/>
        <v>0</v>
      </c>
    </row>
    <row r="1235" spans="1:20" ht="15">
      <c r="A1235" s="67" t="s">
        <v>827</v>
      </c>
      <c r="B1235" s="67">
        <v>1</v>
      </c>
      <c r="C1235" s="68" t="s">
        <v>1313</v>
      </c>
      <c r="D1235" s="67"/>
      <c r="E1235" s="42" t="s">
        <v>1314</v>
      </c>
      <c r="F1235" s="215" t="s">
        <v>1315</v>
      </c>
      <c r="G1235" s="58">
        <v>231</v>
      </c>
      <c r="H1235" s="59">
        <v>41082</v>
      </c>
      <c r="I1235" s="58" t="s">
        <v>1316</v>
      </c>
      <c r="J1235" s="60">
        <v>220.01</v>
      </c>
      <c r="K1235" s="58" t="s">
        <v>1317</v>
      </c>
      <c r="L1235" s="58" t="s">
        <v>1877</v>
      </c>
      <c r="M1235" s="61">
        <v>0.33329999999999999</v>
      </c>
      <c r="N1235" s="177">
        <v>0</v>
      </c>
      <c r="O1235" s="183">
        <v>36</v>
      </c>
      <c r="P1235" s="38">
        <f t="shared" si="145"/>
        <v>6.1107777499999996</v>
      </c>
      <c r="Q1235" s="187">
        <f t="shared" si="146"/>
        <v>0</v>
      </c>
      <c r="R1235" s="184">
        <f t="shared" si="147"/>
        <v>219.98799899999997</v>
      </c>
      <c r="S1235" s="184">
        <f t="shared" si="148"/>
        <v>219.98799899999997</v>
      </c>
      <c r="T1235" s="184">
        <f t="shared" si="149"/>
        <v>2.2001000000017257E-2</v>
      </c>
    </row>
    <row r="1236" spans="1:20" ht="15">
      <c r="A1236" s="67" t="s">
        <v>827</v>
      </c>
      <c r="B1236" s="67">
        <v>1</v>
      </c>
      <c r="C1236" s="68" t="s">
        <v>829</v>
      </c>
      <c r="D1236" s="67"/>
      <c r="E1236" s="42" t="s">
        <v>653</v>
      </c>
      <c r="F1236" s="215" t="s">
        <v>1318</v>
      </c>
      <c r="G1236" s="58">
        <v>2909</v>
      </c>
      <c r="H1236" s="59">
        <v>38799</v>
      </c>
      <c r="I1236" s="58" t="s">
        <v>1319</v>
      </c>
      <c r="J1236" s="60">
        <v>14599</v>
      </c>
      <c r="K1236" s="58" t="s">
        <v>1320</v>
      </c>
      <c r="L1236" s="58" t="s">
        <v>1877</v>
      </c>
      <c r="M1236" s="61">
        <v>0.33329999999999999</v>
      </c>
      <c r="N1236" s="177">
        <v>0</v>
      </c>
      <c r="O1236" s="183">
        <v>36</v>
      </c>
      <c r="P1236" s="38">
        <f t="shared" si="145"/>
        <v>405.48722500000002</v>
      </c>
      <c r="Q1236" s="187">
        <f t="shared" si="146"/>
        <v>0</v>
      </c>
      <c r="R1236" s="184">
        <f t="shared" si="147"/>
        <v>14597.5401</v>
      </c>
      <c r="S1236" s="184">
        <f t="shared" si="148"/>
        <v>14597.5401</v>
      </c>
      <c r="T1236" s="184">
        <f t="shared" si="149"/>
        <v>1.4598999999998341</v>
      </c>
    </row>
    <row r="1237" spans="1:20" ht="15">
      <c r="A1237" s="67" t="s">
        <v>827</v>
      </c>
      <c r="B1237" s="67">
        <v>1</v>
      </c>
      <c r="C1237" s="68" t="s">
        <v>830</v>
      </c>
      <c r="D1237" s="67"/>
      <c r="E1237" s="58" t="s">
        <v>653</v>
      </c>
      <c r="F1237" s="215" t="s">
        <v>1321</v>
      </c>
      <c r="G1237" s="58">
        <v>3033</v>
      </c>
      <c r="H1237" s="59">
        <v>38874</v>
      </c>
      <c r="I1237" s="58">
        <v>15425</v>
      </c>
      <c r="J1237" s="60">
        <v>448.5</v>
      </c>
      <c r="K1237" s="58"/>
      <c r="L1237" s="58" t="s">
        <v>1877</v>
      </c>
      <c r="M1237" s="61">
        <v>0.33329999999999999</v>
      </c>
      <c r="N1237" s="177">
        <v>0</v>
      </c>
      <c r="O1237" s="183">
        <v>36</v>
      </c>
      <c r="P1237" s="38">
        <f t="shared" si="145"/>
        <v>12.4570875</v>
      </c>
      <c r="Q1237" s="187">
        <f t="shared" si="146"/>
        <v>0</v>
      </c>
      <c r="R1237" s="184">
        <f t="shared" si="147"/>
        <v>448.45515</v>
      </c>
      <c r="S1237" s="184">
        <f t="shared" si="148"/>
        <v>448.45515</v>
      </c>
      <c r="T1237" s="184">
        <f t="shared" si="149"/>
        <v>4.4849999999996726E-2</v>
      </c>
    </row>
    <row r="1238" spans="1:20" ht="15">
      <c r="A1238" s="67" t="s">
        <v>827</v>
      </c>
      <c r="B1238" s="67">
        <v>1</v>
      </c>
      <c r="C1238" s="68" t="s">
        <v>1322</v>
      </c>
      <c r="D1238" s="67"/>
      <c r="E1238" s="42" t="s">
        <v>1256</v>
      </c>
      <c r="F1238" s="215" t="s">
        <v>1323</v>
      </c>
      <c r="G1238" s="58">
        <v>3033</v>
      </c>
      <c r="H1238" s="59">
        <v>38874</v>
      </c>
      <c r="I1238" s="58">
        <v>15425</v>
      </c>
      <c r="J1238" s="60">
        <v>4243.5</v>
      </c>
      <c r="K1238" s="58"/>
      <c r="L1238" s="58" t="s">
        <v>1877</v>
      </c>
      <c r="M1238" s="61">
        <v>0.33329999999999999</v>
      </c>
      <c r="N1238" s="177">
        <v>0</v>
      </c>
      <c r="O1238" s="183">
        <v>36</v>
      </c>
      <c r="P1238" s="38">
        <f t="shared" si="145"/>
        <v>117.86321249999999</v>
      </c>
      <c r="Q1238" s="187">
        <f t="shared" si="146"/>
        <v>0</v>
      </c>
      <c r="R1238" s="184">
        <f t="shared" si="147"/>
        <v>4243.0756499999998</v>
      </c>
      <c r="S1238" s="184">
        <f t="shared" si="148"/>
        <v>4243.0756499999998</v>
      </c>
      <c r="T1238" s="184">
        <f t="shared" si="149"/>
        <v>0.42435000000023138</v>
      </c>
    </row>
    <row r="1239" spans="1:20" ht="15">
      <c r="A1239" s="67" t="s">
        <v>827</v>
      </c>
      <c r="B1239" s="67">
        <v>1</v>
      </c>
      <c r="C1239" s="68" t="s">
        <v>1324</v>
      </c>
      <c r="D1239" s="67"/>
      <c r="E1239" s="42" t="s">
        <v>1325</v>
      </c>
      <c r="F1239" s="215" t="s">
        <v>1326</v>
      </c>
      <c r="G1239" s="58">
        <v>3187</v>
      </c>
      <c r="H1239" s="59">
        <v>38936</v>
      </c>
      <c r="I1239" s="58" t="s">
        <v>1327</v>
      </c>
      <c r="J1239" s="60">
        <v>399</v>
      </c>
      <c r="K1239" s="58" t="s">
        <v>1328</v>
      </c>
      <c r="L1239" s="58" t="s">
        <v>1883</v>
      </c>
      <c r="M1239" s="124">
        <v>0.1</v>
      </c>
      <c r="N1239" s="177">
        <v>0</v>
      </c>
      <c r="O1239" s="183">
        <v>120</v>
      </c>
      <c r="P1239" s="38">
        <f t="shared" si="145"/>
        <v>3.3250000000000006</v>
      </c>
      <c r="Q1239" s="187">
        <f t="shared" si="146"/>
        <v>0</v>
      </c>
      <c r="R1239" s="184">
        <f t="shared" si="147"/>
        <v>399.00000000000006</v>
      </c>
      <c r="S1239" s="184">
        <f t="shared" si="148"/>
        <v>399.00000000000006</v>
      </c>
      <c r="T1239" s="184">
        <f t="shared" si="149"/>
        <v>0</v>
      </c>
    </row>
    <row r="1240" spans="1:20" ht="15">
      <c r="A1240" s="67" t="s">
        <v>827</v>
      </c>
      <c r="B1240" s="67">
        <v>1</v>
      </c>
      <c r="C1240" s="68" t="s">
        <v>1329</v>
      </c>
      <c r="D1240" s="67"/>
      <c r="E1240" s="42" t="s">
        <v>1280</v>
      </c>
      <c r="F1240" s="215" t="s">
        <v>1330</v>
      </c>
      <c r="G1240" s="58">
        <v>3193</v>
      </c>
      <c r="H1240" s="59">
        <v>38954</v>
      </c>
      <c r="I1240" s="58" t="s">
        <v>1331</v>
      </c>
      <c r="J1240" s="60">
        <v>2599</v>
      </c>
      <c r="K1240" s="58" t="s">
        <v>1328</v>
      </c>
      <c r="L1240" s="58" t="s">
        <v>1863</v>
      </c>
      <c r="M1240" s="124">
        <v>0.1</v>
      </c>
      <c r="N1240" s="177">
        <v>0</v>
      </c>
      <c r="O1240" s="183">
        <v>120</v>
      </c>
      <c r="P1240" s="38">
        <f t="shared" si="145"/>
        <v>21.658333333333335</v>
      </c>
      <c r="Q1240" s="187">
        <f t="shared" si="146"/>
        <v>0</v>
      </c>
      <c r="R1240" s="184">
        <f t="shared" si="147"/>
        <v>2599</v>
      </c>
      <c r="S1240" s="184">
        <f t="shared" si="148"/>
        <v>2599</v>
      </c>
      <c r="T1240" s="184">
        <f t="shared" si="149"/>
        <v>0</v>
      </c>
    </row>
    <row r="1241" spans="1:20" ht="15">
      <c r="A1241" s="67" t="s">
        <v>827</v>
      </c>
      <c r="B1241" s="67">
        <v>1</v>
      </c>
      <c r="C1241" s="68" t="s">
        <v>1332</v>
      </c>
      <c r="D1241" s="67"/>
      <c r="E1241" s="42" t="s">
        <v>1284</v>
      </c>
      <c r="F1241" s="58" t="s">
        <v>1333</v>
      </c>
      <c r="G1241" s="215">
        <v>3626</v>
      </c>
      <c r="H1241" s="59">
        <v>39207</v>
      </c>
      <c r="I1241" s="58">
        <v>957289</v>
      </c>
      <c r="J1241" s="60">
        <v>12685.63</v>
      </c>
      <c r="K1241" s="58" t="s">
        <v>1299</v>
      </c>
      <c r="L1241" s="58" t="s">
        <v>1877</v>
      </c>
      <c r="M1241" s="61">
        <v>0.33329999999999999</v>
      </c>
      <c r="N1241" s="177">
        <v>0</v>
      </c>
      <c r="O1241" s="183">
        <v>36</v>
      </c>
      <c r="P1241" s="38">
        <f t="shared" si="145"/>
        <v>352.34337324999996</v>
      </c>
      <c r="Q1241" s="187">
        <f t="shared" si="146"/>
        <v>0</v>
      </c>
      <c r="R1241" s="184">
        <f t="shared" si="147"/>
        <v>12684.361436999998</v>
      </c>
      <c r="S1241" s="184">
        <f t="shared" si="148"/>
        <v>12684.361436999998</v>
      </c>
      <c r="T1241" s="184">
        <f t="shared" si="149"/>
        <v>1.2685630000014498</v>
      </c>
    </row>
    <row r="1242" spans="1:20" ht="15">
      <c r="A1242" s="67" t="s">
        <v>827</v>
      </c>
      <c r="B1242" s="67">
        <v>1</v>
      </c>
      <c r="C1242" s="68" t="s">
        <v>1334</v>
      </c>
      <c r="D1242" s="67"/>
      <c r="E1242" s="42" t="s">
        <v>1265</v>
      </c>
      <c r="F1242" s="58" t="s">
        <v>1335</v>
      </c>
      <c r="G1242" s="215">
        <v>3033</v>
      </c>
      <c r="H1242" s="59">
        <v>38782</v>
      </c>
      <c r="I1242" s="58">
        <v>15425</v>
      </c>
      <c r="J1242" s="60">
        <v>207</v>
      </c>
      <c r="K1242" s="58"/>
      <c r="L1242" s="58" t="s">
        <v>1884</v>
      </c>
      <c r="M1242" s="124">
        <v>0.1</v>
      </c>
      <c r="N1242" s="177">
        <v>0</v>
      </c>
      <c r="O1242" s="183">
        <v>120</v>
      </c>
      <c r="P1242" s="38">
        <f t="shared" si="145"/>
        <v>1.7250000000000003</v>
      </c>
      <c r="Q1242" s="187">
        <f t="shared" si="146"/>
        <v>0</v>
      </c>
      <c r="R1242" s="184">
        <f t="shared" si="147"/>
        <v>207.00000000000003</v>
      </c>
      <c r="S1242" s="184">
        <f t="shared" si="148"/>
        <v>207.00000000000003</v>
      </c>
      <c r="T1242" s="184">
        <f t="shared" si="149"/>
        <v>0</v>
      </c>
    </row>
    <row r="1243" spans="1:20" ht="15">
      <c r="A1243" s="67" t="s">
        <v>827</v>
      </c>
      <c r="B1243" s="67">
        <v>1</v>
      </c>
      <c r="C1243" s="68" t="s">
        <v>1336</v>
      </c>
      <c r="D1243" s="67"/>
      <c r="E1243" s="42" t="s">
        <v>1280</v>
      </c>
      <c r="F1243" s="59">
        <v>1150616</v>
      </c>
      <c r="G1243" s="215">
        <v>3814</v>
      </c>
      <c r="H1243" s="59">
        <v>39324</v>
      </c>
      <c r="I1243" s="58">
        <v>3981</v>
      </c>
      <c r="J1243" s="60">
        <v>1290</v>
      </c>
      <c r="K1243" s="58" t="s">
        <v>983</v>
      </c>
      <c r="L1243" s="58" t="s">
        <v>1863</v>
      </c>
      <c r="M1243" s="124">
        <v>0.1</v>
      </c>
      <c r="N1243" s="177">
        <v>8</v>
      </c>
      <c r="O1243" s="177">
        <f>4+12+12+12+12+12+12+12+12+12</f>
        <v>112</v>
      </c>
      <c r="P1243" s="38">
        <f t="shared" si="145"/>
        <v>10.75</v>
      </c>
      <c r="Q1243" s="187">
        <f t="shared" si="146"/>
        <v>86</v>
      </c>
      <c r="R1243" s="184">
        <f t="shared" si="147"/>
        <v>1204</v>
      </c>
      <c r="S1243" s="184">
        <f t="shared" si="148"/>
        <v>1290</v>
      </c>
      <c r="T1243" s="184">
        <f t="shared" si="149"/>
        <v>0</v>
      </c>
    </row>
    <row r="1244" spans="1:20" ht="15">
      <c r="A1244" s="67" t="s">
        <v>827</v>
      </c>
      <c r="B1244" s="67">
        <v>1</v>
      </c>
      <c r="C1244" s="68" t="s">
        <v>1336</v>
      </c>
      <c r="D1244" s="67"/>
      <c r="E1244" s="42" t="s">
        <v>1280</v>
      </c>
      <c r="F1244" s="59">
        <v>1150616</v>
      </c>
      <c r="G1244" s="215">
        <v>3814</v>
      </c>
      <c r="H1244" s="59">
        <v>39324</v>
      </c>
      <c r="I1244" s="58">
        <v>3981</v>
      </c>
      <c r="J1244" s="60">
        <v>1290</v>
      </c>
      <c r="K1244" s="58" t="s">
        <v>983</v>
      </c>
      <c r="L1244" s="58" t="s">
        <v>1863</v>
      </c>
      <c r="M1244" s="124">
        <v>0.1</v>
      </c>
      <c r="N1244" s="177">
        <v>8</v>
      </c>
      <c r="O1244" s="177">
        <f>4+12+12+12+12+12+12+12+12+12</f>
        <v>112</v>
      </c>
      <c r="P1244" s="38">
        <f t="shared" si="145"/>
        <v>10.75</v>
      </c>
      <c r="Q1244" s="187">
        <f t="shared" si="146"/>
        <v>86</v>
      </c>
      <c r="R1244" s="184">
        <f t="shared" si="147"/>
        <v>1204</v>
      </c>
      <c r="S1244" s="184">
        <f t="shared" si="148"/>
        <v>1290</v>
      </c>
      <c r="T1244" s="184">
        <f t="shared" si="149"/>
        <v>0</v>
      </c>
    </row>
    <row r="1245" spans="1:20" ht="15">
      <c r="A1245" s="67" t="s">
        <v>827</v>
      </c>
      <c r="B1245" s="67">
        <v>1</v>
      </c>
      <c r="C1245" s="68" t="s">
        <v>1337</v>
      </c>
      <c r="D1245" s="67"/>
      <c r="E1245" s="42" t="s">
        <v>1256</v>
      </c>
      <c r="F1245" s="58" t="s">
        <v>1338</v>
      </c>
      <c r="G1245" s="215">
        <v>3789</v>
      </c>
      <c r="H1245" s="59">
        <v>39323</v>
      </c>
      <c r="I1245" s="58">
        <v>61864</v>
      </c>
      <c r="J1245" s="60">
        <v>16507.86</v>
      </c>
      <c r="K1245" s="58" t="s">
        <v>1299</v>
      </c>
      <c r="L1245" s="58" t="s">
        <v>1877</v>
      </c>
      <c r="M1245" s="61">
        <v>0.33329999999999999</v>
      </c>
      <c r="N1245" s="177">
        <v>0</v>
      </c>
      <c r="O1245" s="177">
        <v>36</v>
      </c>
      <c r="P1245" s="38">
        <f t="shared" si="145"/>
        <v>458.50581149999999</v>
      </c>
      <c r="Q1245" s="187">
        <f t="shared" si="146"/>
        <v>0</v>
      </c>
      <c r="R1245" s="184">
        <f t="shared" si="147"/>
        <v>16506.209213999999</v>
      </c>
      <c r="S1245" s="184">
        <f t="shared" si="148"/>
        <v>16506.209213999999</v>
      </c>
      <c r="T1245" s="184">
        <f t="shared" si="149"/>
        <v>1.6507860000019718</v>
      </c>
    </row>
    <row r="1246" spans="1:20" ht="15">
      <c r="A1246" s="67" t="s">
        <v>827</v>
      </c>
      <c r="B1246" s="67">
        <v>1</v>
      </c>
      <c r="C1246" s="68" t="s">
        <v>1339</v>
      </c>
      <c r="D1246" s="67"/>
      <c r="E1246" s="42" t="s">
        <v>1308</v>
      </c>
      <c r="F1246" s="58" t="s">
        <v>1340</v>
      </c>
      <c r="G1246" s="215">
        <v>3816</v>
      </c>
      <c r="H1246" s="59">
        <v>39342</v>
      </c>
      <c r="I1246" s="58">
        <v>76931</v>
      </c>
      <c r="J1246" s="60">
        <v>11794.3</v>
      </c>
      <c r="K1246" s="58" t="s">
        <v>1299</v>
      </c>
      <c r="L1246" s="58" t="s">
        <v>1877</v>
      </c>
      <c r="M1246" s="61">
        <v>0.33329999999999999</v>
      </c>
      <c r="N1246" s="177">
        <v>0</v>
      </c>
      <c r="O1246" s="177">
        <v>36</v>
      </c>
      <c r="P1246" s="38">
        <f t="shared" si="145"/>
        <v>327.58668249999999</v>
      </c>
      <c r="Q1246" s="187">
        <f t="shared" si="146"/>
        <v>0</v>
      </c>
      <c r="R1246" s="184">
        <f t="shared" si="147"/>
        <v>11793.120569999999</v>
      </c>
      <c r="S1246" s="184">
        <f t="shared" si="148"/>
        <v>11793.120569999999</v>
      </c>
      <c r="T1246" s="184">
        <f t="shared" si="149"/>
        <v>1.1794300000001385</v>
      </c>
    </row>
    <row r="1247" spans="1:20" ht="15">
      <c r="A1247" s="67" t="s">
        <v>827</v>
      </c>
      <c r="B1247" s="67">
        <v>1</v>
      </c>
      <c r="C1247" s="68" t="s">
        <v>1341</v>
      </c>
      <c r="D1247" s="67"/>
      <c r="E1247" s="42" t="s">
        <v>1280</v>
      </c>
      <c r="F1247" s="59">
        <v>1274799</v>
      </c>
      <c r="G1247" s="215">
        <v>468</v>
      </c>
      <c r="H1247" s="59">
        <v>40242</v>
      </c>
      <c r="I1247" s="58">
        <v>2007</v>
      </c>
      <c r="J1247" s="60">
        <v>754</v>
      </c>
      <c r="K1247" s="58" t="s">
        <v>1342</v>
      </c>
      <c r="L1247" s="58" t="s">
        <v>1884</v>
      </c>
      <c r="M1247" s="124">
        <v>0.1</v>
      </c>
      <c r="N1247" s="177">
        <v>12</v>
      </c>
      <c r="O1247" s="177">
        <f>9+12+12+12+12+12+12</f>
        <v>81</v>
      </c>
      <c r="P1247" s="38">
        <f t="shared" si="145"/>
        <v>6.2833333333333341</v>
      </c>
      <c r="Q1247" s="187">
        <f t="shared" si="146"/>
        <v>75.400000000000006</v>
      </c>
      <c r="R1247" s="184">
        <f t="shared" si="147"/>
        <v>508.95000000000005</v>
      </c>
      <c r="S1247" s="184">
        <f t="shared" si="148"/>
        <v>584.35</v>
      </c>
      <c r="T1247" s="184">
        <f t="shared" si="149"/>
        <v>169.64999999999998</v>
      </c>
    </row>
    <row r="1248" spans="1:20" ht="15">
      <c r="A1248" s="67" t="s">
        <v>827</v>
      </c>
      <c r="B1248" s="67">
        <v>1</v>
      </c>
      <c r="C1248" s="68" t="s">
        <v>1343</v>
      </c>
      <c r="D1248" s="67"/>
      <c r="E1248" s="42" t="s">
        <v>1258</v>
      </c>
      <c r="F1248" s="59">
        <v>1212708</v>
      </c>
      <c r="G1248" s="58">
        <v>4235</v>
      </c>
      <c r="H1248" s="59">
        <v>39717</v>
      </c>
      <c r="I1248" s="58" t="s">
        <v>1344</v>
      </c>
      <c r="J1248" s="60">
        <v>1899</v>
      </c>
      <c r="K1248" s="58" t="s">
        <v>396</v>
      </c>
      <c r="L1248" s="58" t="s">
        <v>1863</v>
      </c>
      <c r="M1248" s="124">
        <v>0.1</v>
      </c>
      <c r="N1248" s="177">
        <v>12</v>
      </c>
      <c r="O1248" s="177">
        <f>3+12+12+12+12+12+12+12+12</f>
        <v>99</v>
      </c>
      <c r="P1248" s="38">
        <f t="shared" si="145"/>
        <v>15.825000000000001</v>
      </c>
      <c r="Q1248" s="187">
        <f t="shared" si="146"/>
        <v>189.9</v>
      </c>
      <c r="R1248" s="184">
        <f t="shared" si="147"/>
        <v>1566.6750000000002</v>
      </c>
      <c r="S1248" s="184">
        <f t="shared" si="148"/>
        <v>1756.5750000000003</v>
      </c>
      <c r="T1248" s="184">
        <f t="shared" si="149"/>
        <v>142.42499999999973</v>
      </c>
    </row>
    <row r="1249" spans="1:20" ht="15">
      <c r="A1249" s="67" t="s">
        <v>827</v>
      </c>
      <c r="B1249" s="216">
        <v>1</v>
      </c>
      <c r="C1249" s="42" t="s">
        <v>1345</v>
      </c>
      <c r="D1249" s="216"/>
      <c r="E1249" s="42" t="s">
        <v>1346</v>
      </c>
      <c r="F1249" s="58" t="s">
        <v>1347</v>
      </c>
      <c r="G1249" s="215">
        <v>236</v>
      </c>
      <c r="H1249" s="59">
        <v>40084</v>
      </c>
      <c r="I1249" s="58">
        <v>577694</v>
      </c>
      <c r="J1249" s="60">
        <v>20197.689999999999</v>
      </c>
      <c r="K1249" s="58" t="s">
        <v>1299</v>
      </c>
      <c r="L1249" s="58" t="s">
        <v>1877</v>
      </c>
      <c r="M1249" s="61">
        <v>0.33329999999999999</v>
      </c>
      <c r="N1249" s="177">
        <v>0</v>
      </c>
      <c r="O1249" s="177">
        <v>36</v>
      </c>
      <c r="P1249" s="38">
        <f t="shared" si="145"/>
        <v>560.99083974999996</v>
      </c>
      <c r="Q1249" s="187">
        <f t="shared" si="146"/>
        <v>0</v>
      </c>
      <c r="R1249" s="184">
        <f t="shared" si="147"/>
        <v>20195.670231</v>
      </c>
      <c r="S1249" s="184">
        <f t="shared" si="148"/>
        <v>20195.670231</v>
      </c>
      <c r="T1249" s="184">
        <f t="shared" si="149"/>
        <v>2.0197689999986324</v>
      </c>
    </row>
    <row r="1250" spans="1:20" ht="15">
      <c r="A1250" s="67" t="s">
        <v>827</v>
      </c>
      <c r="B1250" s="67">
        <v>1</v>
      </c>
      <c r="C1250" s="68" t="s">
        <v>1348</v>
      </c>
      <c r="D1250" s="42"/>
      <c r="E1250" s="42" t="s">
        <v>1349</v>
      </c>
      <c r="F1250" s="59">
        <v>1190702</v>
      </c>
      <c r="G1250" s="215">
        <v>16</v>
      </c>
      <c r="H1250" s="59">
        <v>39871</v>
      </c>
      <c r="I1250" s="58">
        <v>8159</v>
      </c>
      <c r="J1250" s="60">
        <v>2959.87</v>
      </c>
      <c r="K1250" s="58" t="s">
        <v>1350</v>
      </c>
      <c r="L1250" s="58" t="s">
        <v>1884</v>
      </c>
      <c r="M1250" s="124">
        <v>0.1</v>
      </c>
      <c r="N1250" s="177">
        <v>12</v>
      </c>
      <c r="O1250" s="177">
        <f>10+12+12+12+12+12+12+12</f>
        <v>94</v>
      </c>
      <c r="P1250" s="38">
        <f t="shared" si="145"/>
        <v>24.665583333333334</v>
      </c>
      <c r="Q1250" s="187">
        <f t="shared" si="146"/>
        <v>295.98700000000002</v>
      </c>
      <c r="R1250" s="184">
        <f t="shared" si="147"/>
        <v>2318.5648333333334</v>
      </c>
      <c r="S1250" s="184">
        <f t="shared" si="148"/>
        <v>2614.5518333333334</v>
      </c>
      <c r="T1250" s="184">
        <f t="shared" si="149"/>
        <v>345.31816666666646</v>
      </c>
    </row>
    <row r="1251" spans="1:20" ht="15">
      <c r="A1251" s="67" t="s">
        <v>827</v>
      </c>
      <c r="B1251" s="67">
        <v>1</v>
      </c>
      <c r="C1251" s="68" t="s">
        <v>1351</v>
      </c>
      <c r="D1251" s="67"/>
      <c r="E1251" s="42" t="s">
        <v>1265</v>
      </c>
      <c r="F1251" s="59">
        <v>1172530</v>
      </c>
      <c r="G1251" s="215">
        <v>3980</v>
      </c>
      <c r="H1251" s="59">
        <v>39499</v>
      </c>
      <c r="I1251" s="58">
        <v>2718</v>
      </c>
      <c r="J1251" s="60">
        <v>17480</v>
      </c>
      <c r="K1251" s="58" t="s">
        <v>1352</v>
      </c>
      <c r="L1251" s="58" t="s">
        <v>1863</v>
      </c>
      <c r="M1251" s="124">
        <v>0.1</v>
      </c>
      <c r="N1251" s="177">
        <v>12</v>
      </c>
      <c r="O1251" s="177">
        <f>10+12+12+12+12+12+12+12+12</f>
        <v>106</v>
      </c>
      <c r="P1251" s="38">
        <f t="shared" si="145"/>
        <v>145.66666666666666</v>
      </c>
      <c r="Q1251" s="187">
        <f t="shared" si="146"/>
        <v>1748</v>
      </c>
      <c r="R1251" s="184">
        <f t="shared" si="147"/>
        <v>15440.666666666666</v>
      </c>
      <c r="S1251" s="184">
        <f t="shared" si="148"/>
        <v>17188.666666666664</v>
      </c>
      <c r="T1251" s="184">
        <f t="shared" si="149"/>
        <v>291.33333333333576</v>
      </c>
    </row>
    <row r="1252" spans="1:20" ht="15">
      <c r="A1252" s="67" t="s">
        <v>827</v>
      </c>
      <c r="B1252" s="67">
        <v>1</v>
      </c>
      <c r="C1252" s="68" t="s">
        <v>1242</v>
      </c>
      <c r="D1252" s="67"/>
      <c r="E1252" s="42" t="s">
        <v>968</v>
      </c>
      <c r="F1252" s="59">
        <v>1296713</v>
      </c>
      <c r="G1252" s="58">
        <v>568</v>
      </c>
      <c r="H1252" s="59">
        <v>40317</v>
      </c>
      <c r="I1252" s="58" t="s">
        <v>1353</v>
      </c>
      <c r="J1252" s="60">
        <v>1819</v>
      </c>
      <c r="K1252" s="58" t="s">
        <v>396</v>
      </c>
      <c r="L1252" s="58" t="s">
        <v>1863</v>
      </c>
      <c r="M1252" s="124">
        <v>0.1</v>
      </c>
      <c r="N1252" s="177">
        <v>12</v>
      </c>
      <c r="O1252" s="177">
        <f>7+12+12+12+12+12+12</f>
        <v>79</v>
      </c>
      <c r="P1252" s="38">
        <f t="shared" si="145"/>
        <v>15.158333333333333</v>
      </c>
      <c r="Q1252" s="187">
        <f t="shared" si="146"/>
        <v>181.9</v>
      </c>
      <c r="R1252" s="184">
        <f t="shared" si="147"/>
        <v>1197.5083333333332</v>
      </c>
      <c r="S1252" s="184">
        <f t="shared" si="148"/>
        <v>1379.4083333333333</v>
      </c>
      <c r="T1252" s="184">
        <f t="shared" si="149"/>
        <v>439.5916666666667</v>
      </c>
    </row>
    <row r="1253" spans="1:20" ht="15">
      <c r="A1253" s="62" t="s">
        <v>827</v>
      </c>
      <c r="B1253" s="62">
        <v>1</v>
      </c>
      <c r="C1253" s="63" t="s">
        <v>1354</v>
      </c>
      <c r="D1253" s="62"/>
      <c r="E1253" s="42" t="s">
        <v>1265</v>
      </c>
      <c r="F1253" s="58" t="s">
        <v>1355</v>
      </c>
      <c r="G1253" s="215">
        <v>232</v>
      </c>
      <c r="H1253" s="59">
        <v>40071</v>
      </c>
      <c r="I1253" s="58" t="s">
        <v>1356</v>
      </c>
      <c r="J1253" s="60">
        <v>299</v>
      </c>
      <c r="K1253" s="58" t="s">
        <v>396</v>
      </c>
      <c r="L1253" s="58" t="s">
        <v>1877</v>
      </c>
      <c r="M1253" s="61">
        <v>0.33329999999999999</v>
      </c>
      <c r="N1253" s="177">
        <v>0</v>
      </c>
      <c r="O1253" s="177">
        <v>36</v>
      </c>
      <c r="P1253" s="38">
        <f t="shared" si="145"/>
        <v>8.3047249999999995</v>
      </c>
      <c r="Q1253" s="187">
        <f t="shared" si="146"/>
        <v>0</v>
      </c>
      <c r="R1253" s="184">
        <f t="shared" si="147"/>
        <v>298.9701</v>
      </c>
      <c r="S1253" s="184">
        <f t="shared" si="148"/>
        <v>298.9701</v>
      </c>
      <c r="T1253" s="184">
        <f t="shared" si="149"/>
        <v>2.9899999999997817E-2</v>
      </c>
    </row>
    <row r="1254" spans="1:20" ht="15">
      <c r="A1254" s="67" t="s">
        <v>827</v>
      </c>
      <c r="B1254" s="67">
        <v>1</v>
      </c>
      <c r="C1254" s="63" t="s">
        <v>1357</v>
      </c>
      <c r="D1254" s="62"/>
      <c r="E1254" s="42" t="s">
        <v>1258</v>
      </c>
      <c r="F1254" s="59">
        <v>1234623</v>
      </c>
      <c r="G1254" s="215">
        <v>4285</v>
      </c>
      <c r="H1254" s="69">
        <v>39766</v>
      </c>
      <c r="I1254" s="58">
        <v>30010</v>
      </c>
      <c r="J1254" s="60">
        <v>253.58</v>
      </c>
      <c r="K1254" s="58" t="s">
        <v>1358</v>
      </c>
      <c r="L1254" s="58" t="s">
        <v>1863</v>
      </c>
      <c r="M1254" s="124">
        <v>0.1</v>
      </c>
      <c r="N1254" s="177">
        <v>12</v>
      </c>
      <c r="O1254" s="177">
        <f>1+12+12+12+12+12+12+12+12</f>
        <v>97</v>
      </c>
      <c r="P1254" s="38">
        <f t="shared" si="145"/>
        <v>2.1131666666666669</v>
      </c>
      <c r="Q1254" s="187">
        <f t="shared" si="146"/>
        <v>25.358000000000004</v>
      </c>
      <c r="R1254" s="184">
        <f t="shared" si="147"/>
        <v>204.97716666666668</v>
      </c>
      <c r="S1254" s="184">
        <f t="shared" si="148"/>
        <v>230.33516666666668</v>
      </c>
      <c r="T1254" s="184">
        <f t="shared" si="149"/>
        <v>23.244833333333332</v>
      </c>
    </row>
    <row r="1255" spans="1:20" ht="15">
      <c r="A1255" s="67" t="s">
        <v>827</v>
      </c>
      <c r="B1255" s="67">
        <v>1</v>
      </c>
      <c r="C1255" s="68" t="s">
        <v>1359</v>
      </c>
      <c r="D1255" s="67"/>
      <c r="E1255" s="42" t="s">
        <v>1265</v>
      </c>
      <c r="F1255" s="69">
        <v>1325932</v>
      </c>
      <c r="G1255" s="58">
        <v>804</v>
      </c>
      <c r="H1255" s="59">
        <v>40479</v>
      </c>
      <c r="I1255" s="58">
        <v>4675</v>
      </c>
      <c r="J1255" s="60">
        <v>6380</v>
      </c>
      <c r="K1255" s="58" t="s">
        <v>1352</v>
      </c>
      <c r="L1255" s="58" t="s">
        <v>1863</v>
      </c>
      <c r="M1255" s="124">
        <v>0.1</v>
      </c>
      <c r="N1255" s="177">
        <v>12</v>
      </c>
      <c r="O1255" s="177">
        <f>2+12+12+12+12+12+12</f>
        <v>74</v>
      </c>
      <c r="P1255" s="38">
        <f t="shared" si="145"/>
        <v>53.166666666666664</v>
      </c>
      <c r="Q1255" s="187">
        <f t="shared" si="146"/>
        <v>638</v>
      </c>
      <c r="R1255" s="184">
        <f t="shared" si="147"/>
        <v>3934.333333333333</v>
      </c>
      <c r="S1255" s="184">
        <f t="shared" si="148"/>
        <v>4572.333333333333</v>
      </c>
      <c r="T1255" s="184">
        <f t="shared" si="149"/>
        <v>1807.666666666667</v>
      </c>
    </row>
    <row r="1256" spans="1:20" ht="15">
      <c r="A1256" s="67" t="s">
        <v>827</v>
      </c>
      <c r="B1256" s="67">
        <v>1</v>
      </c>
      <c r="C1256" s="68" t="s">
        <v>1360</v>
      </c>
      <c r="D1256" s="67"/>
      <c r="E1256" s="58" t="s">
        <v>1284</v>
      </c>
      <c r="F1256" s="59">
        <v>1190793</v>
      </c>
      <c r="G1256" s="215">
        <v>4076</v>
      </c>
      <c r="H1256" s="59">
        <v>39591</v>
      </c>
      <c r="I1256" s="58" t="s">
        <v>1361</v>
      </c>
      <c r="J1256" s="60">
        <v>799</v>
      </c>
      <c r="K1256" s="58" t="s">
        <v>1362</v>
      </c>
      <c r="L1256" s="58" t="s">
        <v>1863</v>
      </c>
      <c r="M1256" s="124">
        <v>0.1</v>
      </c>
      <c r="N1256" s="177">
        <v>12</v>
      </c>
      <c r="O1256" s="177">
        <f>7+12+12+12+12+12+12+12+12</f>
        <v>103</v>
      </c>
      <c r="P1256" s="38">
        <f t="shared" si="145"/>
        <v>6.6583333333333341</v>
      </c>
      <c r="Q1256" s="187">
        <f t="shared" si="146"/>
        <v>79.900000000000006</v>
      </c>
      <c r="R1256" s="184">
        <f t="shared" si="147"/>
        <v>685.80833333333339</v>
      </c>
      <c r="S1256" s="184">
        <f t="shared" si="148"/>
        <v>765.70833333333337</v>
      </c>
      <c r="T1256" s="184">
        <f t="shared" si="149"/>
        <v>33.291666666666629</v>
      </c>
    </row>
    <row r="1257" spans="1:20" ht="15">
      <c r="A1257" s="62" t="s">
        <v>827</v>
      </c>
      <c r="B1257" s="62">
        <v>1</v>
      </c>
      <c r="C1257" s="63" t="s">
        <v>1363</v>
      </c>
      <c r="D1257" s="62"/>
      <c r="E1257" s="42" t="s">
        <v>1364</v>
      </c>
      <c r="F1257" s="59">
        <v>1220013</v>
      </c>
      <c r="G1257" s="58">
        <v>4251</v>
      </c>
      <c r="H1257" s="59">
        <v>39737</v>
      </c>
      <c r="I1257" s="58">
        <v>466438</v>
      </c>
      <c r="J1257" s="60">
        <v>7990</v>
      </c>
      <c r="K1257" s="58" t="s">
        <v>1365</v>
      </c>
      <c r="L1257" s="58" t="s">
        <v>1877</v>
      </c>
      <c r="M1257" s="61">
        <v>0.33329999999999999</v>
      </c>
      <c r="N1257" s="177">
        <v>0</v>
      </c>
      <c r="O1257" s="177">
        <v>36</v>
      </c>
      <c r="P1257" s="38">
        <f t="shared" si="145"/>
        <v>221.92224999999999</v>
      </c>
      <c r="Q1257" s="187">
        <f t="shared" si="146"/>
        <v>0</v>
      </c>
      <c r="R1257" s="184">
        <f t="shared" si="147"/>
        <v>7989.201</v>
      </c>
      <c r="S1257" s="184">
        <f t="shared" si="148"/>
        <v>7989.201</v>
      </c>
      <c r="T1257" s="184">
        <f t="shared" si="149"/>
        <v>0.79899999999997817</v>
      </c>
    </row>
    <row r="1258" spans="1:20" ht="15">
      <c r="A1258" s="62" t="s">
        <v>827</v>
      </c>
      <c r="B1258" s="62">
        <v>1</v>
      </c>
      <c r="C1258" s="188" t="s">
        <v>1366</v>
      </c>
      <c r="D1258" s="62"/>
      <c r="E1258" s="42" t="s">
        <v>1258</v>
      </c>
      <c r="F1258" s="58" t="s">
        <v>748</v>
      </c>
      <c r="G1258" s="58">
        <v>327</v>
      </c>
      <c r="H1258" s="59" t="s">
        <v>1367</v>
      </c>
      <c r="I1258" s="58" t="s">
        <v>684</v>
      </c>
      <c r="J1258" s="60">
        <v>4955.6499999999996</v>
      </c>
      <c r="K1258" s="58" t="s">
        <v>1368</v>
      </c>
      <c r="L1258" s="58" t="s">
        <v>1877</v>
      </c>
      <c r="M1258" s="61">
        <v>0.33329999999999999</v>
      </c>
      <c r="N1258" s="177">
        <v>0</v>
      </c>
      <c r="O1258" s="177">
        <v>36</v>
      </c>
      <c r="P1258" s="38">
        <f t="shared" si="145"/>
        <v>137.64317874999998</v>
      </c>
      <c r="Q1258" s="187">
        <f t="shared" si="146"/>
        <v>0</v>
      </c>
      <c r="R1258" s="184">
        <f t="shared" si="147"/>
        <v>4955.1544349999995</v>
      </c>
      <c r="S1258" s="184">
        <f t="shared" si="148"/>
        <v>4955.1544349999995</v>
      </c>
      <c r="T1258" s="184">
        <f t="shared" si="149"/>
        <v>0.49556500000016968</v>
      </c>
    </row>
    <row r="1259" spans="1:20" ht="15">
      <c r="A1259" s="62" t="s">
        <v>827</v>
      </c>
      <c r="B1259" s="62">
        <v>1</v>
      </c>
      <c r="C1259" s="63" t="s">
        <v>831</v>
      </c>
      <c r="D1259" s="62"/>
      <c r="E1259" s="42" t="s">
        <v>653</v>
      </c>
      <c r="F1259" s="59">
        <v>1220013</v>
      </c>
      <c r="G1259" s="58">
        <v>4251</v>
      </c>
      <c r="H1259" s="59">
        <v>39737</v>
      </c>
      <c r="I1259" s="58">
        <v>466438</v>
      </c>
      <c r="J1259" s="60">
        <v>7990</v>
      </c>
      <c r="K1259" s="59" t="s">
        <v>1365</v>
      </c>
      <c r="L1259" s="58" t="s">
        <v>1877</v>
      </c>
      <c r="M1259" s="61">
        <v>0.33329999999999999</v>
      </c>
      <c r="N1259" s="177">
        <v>0</v>
      </c>
      <c r="O1259" s="177">
        <v>36</v>
      </c>
      <c r="P1259" s="38">
        <f t="shared" si="145"/>
        <v>221.92224999999999</v>
      </c>
      <c r="Q1259" s="187">
        <f t="shared" si="146"/>
        <v>0</v>
      </c>
      <c r="R1259" s="184">
        <f t="shared" si="147"/>
        <v>7989.201</v>
      </c>
      <c r="S1259" s="184">
        <f t="shared" si="148"/>
        <v>7989.201</v>
      </c>
      <c r="T1259" s="184">
        <f t="shared" si="149"/>
        <v>0.79899999999997817</v>
      </c>
    </row>
    <row r="1260" spans="1:20" ht="15">
      <c r="A1260" s="62" t="s">
        <v>827</v>
      </c>
      <c r="B1260" s="62">
        <v>1</v>
      </c>
      <c r="C1260" s="63" t="s">
        <v>839</v>
      </c>
      <c r="D1260" s="62"/>
      <c r="E1260" s="42" t="s">
        <v>1308</v>
      </c>
      <c r="F1260" s="58" t="s">
        <v>1369</v>
      </c>
      <c r="G1260" s="58">
        <v>219</v>
      </c>
      <c r="H1260" s="59">
        <v>40064</v>
      </c>
      <c r="I1260" s="58">
        <v>96</v>
      </c>
      <c r="J1260" s="60">
        <v>4370</v>
      </c>
      <c r="K1260" s="58" t="s">
        <v>1370</v>
      </c>
      <c r="L1260" s="58" t="s">
        <v>1863</v>
      </c>
      <c r="M1260" s="124">
        <v>0.1</v>
      </c>
      <c r="N1260" s="177">
        <v>12</v>
      </c>
      <c r="O1260" s="177">
        <f>3+12+12+12+12+12+12+12</f>
        <v>87</v>
      </c>
      <c r="P1260" s="38">
        <f t="shared" si="145"/>
        <v>36.416666666666664</v>
      </c>
      <c r="Q1260" s="187">
        <f t="shared" si="146"/>
        <v>437</v>
      </c>
      <c r="R1260" s="184">
        <f t="shared" si="147"/>
        <v>3168.25</v>
      </c>
      <c r="S1260" s="184">
        <f t="shared" si="148"/>
        <v>3605.25</v>
      </c>
      <c r="T1260" s="184">
        <f t="shared" si="149"/>
        <v>764.75</v>
      </c>
    </row>
    <row r="1261" spans="1:20" ht="15">
      <c r="A1261" s="62" t="s">
        <v>827</v>
      </c>
      <c r="B1261" s="62">
        <v>1</v>
      </c>
      <c r="C1261" s="63" t="s">
        <v>1371</v>
      </c>
      <c r="D1261" s="62"/>
      <c r="E1261" s="42" t="s">
        <v>1372</v>
      </c>
      <c r="F1261" s="59">
        <v>1198007</v>
      </c>
      <c r="G1261" s="58">
        <v>345</v>
      </c>
      <c r="H1261" s="59">
        <v>40112</v>
      </c>
      <c r="I1261" s="58">
        <v>8654</v>
      </c>
      <c r="J1261" s="60">
        <v>4370</v>
      </c>
      <c r="K1261" s="58" t="s">
        <v>1373</v>
      </c>
      <c r="L1261" s="58" t="s">
        <v>1884</v>
      </c>
      <c r="M1261" s="124">
        <v>0.1</v>
      </c>
      <c r="N1261" s="177">
        <v>12</v>
      </c>
      <c r="O1261" s="177">
        <f>2+12+12+12+12+12+12+12</f>
        <v>86</v>
      </c>
      <c r="P1261" s="38">
        <f t="shared" si="145"/>
        <v>36.416666666666664</v>
      </c>
      <c r="Q1261" s="187">
        <f t="shared" si="146"/>
        <v>437</v>
      </c>
      <c r="R1261" s="184">
        <f t="shared" si="147"/>
        <v>3131.833333333333</v>
      </c>
      <c r="S1261" s="184">
        <f t="shared" si="148"/>
        <v>3568.833333333333</v>
      </c>
      <c r="T1261" s="184">
        <f t="shared" si="149"/>
        <v>801.16666666666697</v>
      </c>
    </row>
    <row r="1262" spans="1:20" ht="15">
      <c r="A1262" s="62" t="s">
        <v>827</v>
      </c>
      <c r="B1262" s="62">
        <v>1</v>
      </c>
      <c r="C1262" s="63" t="s">
        <v>1374</v>
      </c>
      <c r="D1262" s="62"/>
      <c r="E1262" s="42" t="s">
        <v>1308</v>
      </c>
      <c r="F1262" s="58" t="s">
        <v>1375</v>
      </c>
      <c r="G1262" s="58">
        <v>316</v>
      </c>
      <c r="H1262" s="59">
        <v>39119</v>
      </c>
      <c r="I1262" s="58" t="s">
        <v>1376</v>
      </c>
      <c r="J1262" s="60">
        <v>299</v>
      </c>
      <c r="K1262" s="58" t="s">
        <v>1377</v>
      </c>
      <c r="L1262" s="58" t="s">
        <v>1877</v>
      </c>
      <c r="M1262" s="61">
        <v>0.33329999999999999</v>
      </c>
      <c r="N1262" s="177">
        <v>0</v>
      </c>
      <c r="O1262" s="177">
        <v>36</v>
      </c>
      <c r="P1262" s="38">
        <f t="shared" si="145"/>
        <v>8.3047249999999995</v>
      </c>
      <c r="Q1262" s="187">
        <f t="shared" si="146"/>
        <v>0</v>
      </c>
      <c r="R1262" s="184">
        <f t="shared" si="147"/>
        <v>298.9701</v>
      </c>
      <c r="S1262" s="184">
        <f t="shared" si="148"/>
        <v>298.9701</v>
      </c>
      <c r="T1262" s="184">
        <f t="shared" si="149"/>
        <v>2.9899999999997817E-2</v>
      </c>
    </row>
    <row r="1263" spans="1:20" ht="15">
      <c r="A1263" s="62" t="s">
        <v>827</v>
      </c>
      <c r="B1263" s="62">
        <v>1</v>
      </c>
      <c r="C1263" s="63" t="s">
        <v>1378</v>
      </c>
      <c r="D1263" s="62"/>
      <c r="E1263" s="58" t="s">
        <v>1258</v>
      </c>
      <c r="F1263" s="59">
        <v>1300366</v>
      </c>
      <c r="G1263" s="58">
        <v>572</v>
      </c>
      <c r="H1263" s="59">
        <v>40347</v>
      </c>
      <c r="I1263" s="58" t="s">
        <v>1379</v>
      </c>
      <c r="J1263" s="60">
        <v>5999</v>
      </c>
      <c r="K1263" s="58" t="s">
        <v>386</v>
      </c>
      <c r="L1263" s="58" t="s">
        <v>1885</v>
      </c>
      <c r="M1263" s="124">
        <v>0.1</v>
      </c>
      <c r="N1263" s="177">
        <v>12</v>
      </c>
      <c r="O1263" s="177">
        <f>6+12+12+12+12+12+12</f>
        <v>78</v>
      </c>
      <c r="P1263" s="38">
        <f t="shared" si="145"/>
        <v>49.991666666666667</v>
      </c>
      <c r="Q1263" s="187">
        <f t="shared" si="146"/>
        <v>599.9</v>
      </c>
      <c r="R1263" s="184">
        <f t="shared" si="147"/>
        <v>3899.35</v>
      </c>
      <c r="S1263" s="184">
        <f t="shared" si="148"/>
        <v>4499.25</v>
      </c>
      <c r="T1263" s="184">
        <f t="shared" si="149"/>
        <v>1499.75</v>
      </c>
    </row>
    <row r="1264" spans="1:20" ht="15">
      <c r="A1264" s="62" t="s">
        <v>827</v>
      </c>
      <c r="B1264" s="62">
        <v>1</v>
      </c>
      <c r="C1264" s="63" t="s">
        <v>1366</v>
      </c>
      <c r="D1264" s="62"/>
      <c r="E1264" s="189" t="s">
        <v>1258</v>
      </c>
      <c r="F1264" s="58"/>
      <c r="G1264" s="58">
        <v>643</v>
      </c>
      <c r="H1264" s="59">
        <v>40388</v>
      </c>
      <c r="I1264" s="58" t="s">
        <v>430</v>
      </c>
      <c r="J1264" s="60">
        <v>175.5</v>
      </c>
      <c r="K1264" s="58" t="s">
        <v>1380</v>
      </c>
      <c r="L1264" s="58" t="s">
        <v>1884</v>
      </c>
      <c r="M1264" s="124">
        <v>0.1</v>
      </c>
      <c r="N1264" s="177">
        <v>12</v>
      </c>
      <c r="O1264" s="177">
        <f>5+12+12+12+12+12+12</f>
        <v>77</v>
      </c>
      <c r="P1264" s="38">
        <f t="shared" si="145"/>
        <v>1.4625000000000001</v>
      </c>
      <c r="Q1264" s="187">
        <f t="shared" si="146"/>
        <v>17.55</v>
      </c>
      <c r="R1264" s="184">
        <f t="shared" si="147"/>
        <v>112.61250000000001</v>
      </c>
      <c r="S1264" s="184">
        <f t="shared" si="148"/>
        <v>130.16250000000002</v>
      </c>
      <c r="T1264" s="184">
        <f t="shared" si="149"/>
        <v>45.337499999999977</v>
      </c>
    </row>
    <row r="1265" spans="1:20" ht="15">
      <c r="A1265" s="62" t="s">
        <v>827</v>
      </c>
      <c r="B1265" s="62">
        <v>1</v>
      </c>
      <c r="C1265" s="63" t="s">
        <v>1381</v>
      </c>
      <c r="D1265" s="62"/>
      <c r="E1265" s="58" t="s">
        <v>1256</v>
      </c>
      <c r="F1265" s="59">
        <v>1216270</v>
      </c>
      <c r="G1265" s="58">
        <v>1160</v>
      </c>
      <c r="H1265" s="59">
        <v>40718</v>
      </c>
      <c r="I1265" s="58">
        <v>1022</v>
      </c>
      <c r="J1265" s="60">
        <v>4640</v>
      </c>
      <c r="K1265" s="58" t="s">
        <v>811</v>
      </c>
      <c r="L1265" s="58" t="s">
        <v>1884</v>
      </c>
      <c r="M1265" s="124">
        <v>0.1</v>
      </c>
      <c r="N1265" s="177">
        <v>12</v>
      </c>
      <c r="O1265" s="177">
        <f>6+12+12+12+12+12</f>
        <v>66</v>
      </c>
      <c r="P1265" s="38">
        <f t="shared" si="145"/>
        <v>38.666666666666664</v>
      </c>
      <c r="Q1265" s="187">
        <f t="shared" si="146"/>
        <v>464</v>
      </c>
      <c r="R1265" s="184">
        <f t="shared" si="147"/>
        <v>2552</v>
      </c>
      <c r="S1265" s="184">
        <f t="shared" si="148"/>
        <v>3016</v>
      </c>
      <c r="T1265" s="184">
        <f t="shared" si="149"/>
        <v>1624</v>
      </c>
    </row>
    <row r="1266" spans="1:20" ht="15">
      <c r="A1266" s="190" t="s">
        <v>827</v>
      </c>
      <c r="B1266" s="190">
        <v>1</v>
      </c>
      <c r="C1266" s="191" t="s">
        <v>1382</v>
      </c>
      <c r="D1266" s="190"/>
      <c r="E1266" s="58" t="s">
        <v>1256</v>
      </c>
      <c r="F1266" s="192" t="s">
        <v>1383</v>
      </c>
      <c r="G1266" s="192">
        <v>626</v>
      </c>
      <c r="H1266" s="193">
        <v>40385</v>
      </c>
      <c r="I1266" s="192" t="s">
        <v>1384</v>
      </c>
      <c r="J1266" s="194">
        <v>869.97</v>
      </c>
      <c r="K1266" s="192" t="s">
        <v>912</v>
      </c>
      <c r="L1266" s="58" t="s">
        <v>1877</v>
      </c>
      <c r="M1266" s="61">
        <v>0.33329999999999999</v>
      </c>
      <c r="N1266" s="177">
        <v>0</v>
      </c>
      <c r="O1266" s="177">
        <v>36</v>
      </c>
      <c r="P1266" s="38">
        <f t="shared" si="145"/>
        <v>24.16341675</v>
      </c>
      <c r="Q1266" s="187">
        <f t="shared" si="146"/>
        <v>0</v>
      </c>
      <c r="R1266" s="184">
        <f t="shared" si="147"/>
        <v>869.88300300000003</v>
      </c>
      <c r="S1266" s="184">
        <f t="shared" si="148"/>
        <v>869.88300300000003</v>
      </c>
      <c r="T1266" s="184">
        <f t="shared" si="149"/>
        <v>8.699699999999666E-2</v>
      </c>
    </row>
    <row r="1267" spans="1:20" ht="15">
      <c r="A1267" s="62" t="s">
        <v>827</v>
      </c>
      <c r="B1267" s="62">
        <v>1</v>
      </c>
      <c r="C1267" s="63" t="s">
        <v>1385</v>
      </c>
      <c r="D1267" s="62"/>
      <c r="E1267" s="58" t="s">
        <v>1280</v>
      </c>
      <c r="F1267" s="59">
        <v>1311323</v>
      </c>
      <c r="G1267" s="58">
        <v>631</v>
      </c>
      <c r="H1267" s="59">
        <v>40386</v>
      </c>
      <c r="I1267" s="58">
        <v>46244</v>
      </c>
      <c r="J1267" s="60">
        <v>3249</v>
      </c>
      <c r="K1267" s="58" t="s">
        <v>1386</v>
      </c>
      <c r="L1267" s="58" t="s">
        <v>1863</v>
      </c>
      <c r="M1267" s="61">
        <v>0.33329999999999999</v>
      </c>
      <c r="N1267" s="177">
        <v>0</v>
      </c>
      <c r="O1267" s="177">
        <v>36</v>
      </c>
      <c r="P1267" s="38">
        <f t="shared" si="145"/>
        <v>90.240974999999992</v>
      </c>
      <c r="Q1267" s="187">
        <f t="shared" si="146"/>
        <v>0</v>
      </c>
      <c r="R1267" s="184">
        <f t="shared" si="147"/>
        <v>3248.6750999999995</v>
      </c>
      <c r="S1267" s="184">
        <f t="shared" si="148"/>
        <v>3248.6750999999995</v>
      </c>
      <c r="T1267" s="184">
        <f t="shared" si="149"/>
        <v>0.32490000000052532</v>
      </c>
    </row>
    <row r="1268" spans="1:20" ht="15">
      <c r="A1268" s="62" t="s">
        <v>827</v>
      </c>
      <c r="B1268" s="62">
        <v>1</v>
      </c>
      <c r="C1268" s="63" t="s">
        <v>1387</v>
      </c>
      <c r="D1268" s="62"/>
      <c r="E1268" s="58" t="s">
        <v>1256</v>
      </c>
      <c r="F1268" s="59">
        <v>1230970</v>
      </c>
      <c r="G1268" s="58">
        <v>438</v>
      </c>
      <c r="H1268" s="59">
        <v>40220</v>
      </c>
      <c r="I1268" s="58">
        <v>21213</v>
      </c>
      <c r="J1268" s="60">
        <v>2949</v>
      </c>
      <c r="K1268" s="58" t="s">
        <v>1388</v>
      </c>
      <c r="L1268" s="58" t="s">
        <v>1877</v>
      </c>
      <c r="M1268" s="61">
        <v>0.33329999999999999</v>
      </c>
      <c r="N1268" s="177">
        <v>0</v>
      </c>
      <c r="O1268" s="177">
        <v>36</v>
      </c>
      <c r="P1268" s="38">
        <f t="shared" si="145"/>
        <v>81.908474999999996</v>
      </c>
      <c r="Q1268" s="187">
        <f t="shared" si="146"/>
        <v>0</v>
      </c>
      <c r="R1268" s="184">
        <f t="shared" si="147"/>
        <v>2948.7050999999997</v>
      </c>
      <c r="S1268" s="184">
        <f t="shared" si="148"/>
        <v>2948.7050999999997</v>
      </c>
      <c r="T1268" s="184">
        <f t="shared" si="149"/>
        <v>0.29490000000032524</v>
      </c>
    </row>
    <row r="1269" spans="1:20" ht="15">
      <c r="A1269" s="62" t="s">
        <v>827</v>
      </c>
      <c r="B1269" s="62">
        <v>1</v>
      </c>
      <c r="C1269" s="63" t="s">
        <v>1389</v>
      </c>
      <c r="D1269" s="62"/>
      <c r="E1269" s="58" t="s">
        <v>1325</v>
      </c>
      <c r="F1269" s="59">
        <v>1318627</v>
      </c>
      <c r="G1269" s="58">
        <v>714</v>
      </c>
      <c r="H1269" s="59">
        <v>40220</v>
      </c>
      <c r="I1269" s="58"/>
      <c r="J1269" s="60">
        <v>904.8</v>
      </c>
      <c r="K1269" s="58"/>
      <c r="L1269" s="58" t="s">
        <v>1883</v>
      </c>
      <c r="M1269" s="124">
        <v>0.1</v>
      </c>
      <c r="N1269" s="177">
        <v>12</v>
      </c>
      <c r="O1269" s="177">
        <f>10+12+12+12+12+12+12</f>
        <v>82</v>
      </c>
      <c r="P1269" s="38">
        <f t="shared" si="145"/>
        <v>7.54</v>
      </c>
      <c r="Q1269" s="187">
        <f t="shared" si="146"/>
        <v>90.48</v>
      </c>
      <c r="R1269" s="184">
        <f t="shared" si="147"/>
        <v>618.28</v>
      </c>
      <c r="S1269" s="184">
        <f t="shared" si="148"/>
        <v>708.76</v>
      </c>
      <c r="T1269" s="184">
        <f t="shared" si="149"/>
        <v>196.03999999999996</v>
      </c>
    </row>
    <row r="1270" spans="1:20" ht="15">
      <c r="A1270" s="62" t="s">
        <v>827</v>
      </c>
      <c r="B1270" s="62">
        <v>1</v>
      </c>
      <c r="C1270" s="63" t="s">
        <v>1390</v>
      </c>
      <c r="D1270" s="62"/>
      <c r="E1270" s="58" t="s">
        <v>1307</v>
      </c>
      <c r="F1270" s="58" t="s">
        <v>1391</v>
      </c>
      <c r="G1270" s="58">
        <v>798</v>
      </c>
      <c r="H1270" s="59">
        <v>40479</v>
      </c>
      <c r="I1270" s="58" t="s">
        <v>1392</v>
      </c>
      <c r="J1270" s="60">
        <v>684.4</v>
      </c>
      <c r="K1270" s="58" t="s">
        <v>1393</v>
      </c>
      <c r="L1270" s="58" t="s">
        <v>1877</v>
      </c>
      <c r="M1270" s="61">
        <v>0.33329999999999999</v>
      </c>
      <c r="N1270" s="177">
        <v>0</v>
      </c>
      <c r="O1270" s="177">
        <v>36</v>
      </c>
      <c r="P1270" s="38">
        <f t="shared" si="145"/>
        <v>19.009209999999999</v>
      </c>
      <c r="Q1270" s="187">
        <f t="shared" si="146"/>
        <v>0</v>
      </c>
      <c r="R1270" s="184">
        <f t="shared" si="147"/>
        <v>684.33155999999997</v>
      </c>
      <c r="S1270" s="184">
        <f t="shared" si="148"/>
        <v>684.33155999999997</v>
      </c>
      <c r="T1270" s="184">
        <f t="shared" si="149"/>
        <v>6.8440000000009604E-2</v>
      </c>
    </row>
    <row r="1271" spans="1:20" ht="15">
      <c r="A1271" s="62" t="s">
        <v>827</v>
      </c>
      <c r="B1271" s="62">
        <v>1</v>
      </c>
      <c r="C1271" s="63" t="s">
        <v>1394</v>
      </c>
      <c r="D1271" s="62"/>
      <c r="E1271" s="58" t="s">
        <v>1307</v>
      </c>
      <c r="F1271" s="58" t="s">
        <v>1395</v>
      </c>
      <c r="G1271" s="58"/>
      <c r="H1271" s="59">
        <v>40479</v>
      </c>
      <c r="I1271" s="58"/>
      <c r="J1271" s="60">
        <v>904.77</v>
      </c>
      <c r="K1271" s="58"/>
      <c r="L1271" s="58" t="s">
        <v>1877</v>
      </c>
      <c r="M1271" s="61">
        <v>0.33329999999999999</v>
      </c>
      <c r="N1271" s="177">
        <v>0</v>
      </c>
      <c r="O1271" s="177">
        <v>36</v>
      </c>
      <c r="P1271" s="38">
        <f t="shared" si="145"/>
        <v>25.12998675</v>
      </c>
      <c r="Q1271" s="187">
        <f t="shared" si="146"/>
        <v>0</v>
      </c>
      <c r="R1271" s="184">
        <f t="shared" si="147"/>
        <v>904.67952300000002</v>
      </c>
      <c r="S1271" s="184">
        <f t="shared" si="148"/>
        <v>904.67952300000002</v>
      </c>
      <c r="T1271" s="184">
        <f t="shared" si="149"/>
        <v>9.0476999999964391E-2</v>
      </c>
    </row>
    <row r="1272" spans="1:20" ht="15">
      <c r="A1272" s="62" t="s">
        <v>827</v>
      </c>
      <c r="B1272" s="62">
        <v>1</v>
      </c>
      <c r="C1272" s="63" t="s">
        <v>1396</v>
      </c>
      <c r="D1272" s="62"/>
      <c r="E1272" s="58" t="s">
        <v>1266</v>
      </c>
      <c r="F1272" s="59">
        <v>1329585</v>
      </c>
      <c r="G1272" s="58">
        <v>835</v>
      </c>
      <c r="H1272" s="59">
        <v>40491</v>
      </c>
      <c r="I1272" s="58" t="s">
        <v>1397</v>
      </c>
      <c r="J1272" s="60">
        <v>1799</v>
      </c>
      <c r="K1272" s="58" t="s">
        <v>396</v>
      </c>
      <c r="L1272" s="58" t="s">
        <v>1863</v>
      </c>
      <c r="M1272" s="61">
        <v>0.33329999999999999</v>
      </c>
      <c r="N1272" s="177"/>
      <c r="O1272" s="177">
        <v>36</v>
      </c>
      <c r="P1272" s="38">
        <f t="shared" si="145"/>
        <v>49.967224999999992</v>
      </c>
      <c r="Q1272" s="187">
        <f t="shared" si="146"/>
        <v>0</v>
      </c>
      <c r="R1272" s="184">
        <f t="shared" si="147"/>
        <v>1798.8200999999997</v>
      </c>
      <c r="S1272" s="184">
        <f t="shared" si="148"/>
        <v>1798.8200999999997</v>
      </c>
      <c r="T1272" s="184">
        <f t="shared" si="149"/>
        <v>0.17990000000031614</v>
      </c>
    </row>
    <row r="1273" spans="1:20" ht="15">
      <c r="A1273" s="62" t="s">
        <v>827</v>
      </c>
      <c r="B1273" s="62">
        <v>1</v>
      </c>
      <c r="C1273" s="63" t="s">
        <v>1398</v>
      </c>
      <c r="D1273" s="62"/>
      <c r="E1273" s="58" t="s">
        <v>1280</v>
      </c>
      <c r="F1273" s="58" t="s">
        <v>350</v>
      </c>
      <c r="G1273" s="58">
        <v>855</v>
      </c>
      <c r="H1273" s="59">
        <v>40512</v>
      </c>
      <c r="I1273" s="58" t="s">
        <v>1399</v>
      </c>
      <c r="J1273" s="60">
        <v>739</v>
      </c>
      <c r="K1273" s="58" t="s">
        <v>396</v>
      </c>
      <c r="L1273" s="58" t="s">
        <v>1863</v>
      </c>
      <c r="M1273" s="61">
        <v>0.33329999999999999</v>
      </c>
      <c r="N1273" s="177"/>
      <c r="O1273" s="177">
        <v>36</v>
      </c>
      <c r="P1273" s="38">
        <f t="shared" si="145"/>
        <v>20.525724999999998</v>
      </c>
      <c r="Q1273" s="187">
        <f t="shared" si="146"/>
        <v>0</v>
      </c>
      <c r="R1273" s="184">
        <f t="shared" si="147"/>
        <v>738.92609999999991</v>
      </c>
      <c r="S1273" s="184">
        <f t="shared" si="148"/>
        <v>738.92609999999991</v>
      </c>
      <c r="T1273" s="184">
        <f t="shared" si="149"/>
        <v>7.3900000000094224E-2</v>
      </c>
    </row>
    <row r="1274" spans="1:20" ht="15">
      <c r="A1274" s="62" t="s">
        <v>827</v>
      </c>
      <c r="B1274" s="62">
        <v>1</v>
      </c>
      <c r="C1274" s="63" t="s">
        <v>1400</v>
      </c>
      <c r="D1274" s="62"/>
      <c r="E1274" s="58" t="s">
        <v>1314</v>
      </c>
      <c r="F1274" s="59">
        <v>1380689</v>
      </c>
      <c r="G1274" s="58">
        <v>885</v>
      </c>
      <c r="H1274" s="59">
        <v>40526</v>
      </c>
      <c r="I1274" s="58" t="s">
        <v>1401</v>
      </c>
      <c r="J1274" s="60">
        <v>619</v>
      </c>
      <c r="K1274" s="58" t="s">
        <v>396</v>
      </c>
      <c r="L1274" s="58" t="s">
        <v>1863</v>
      </c>
      <c r="M1274" s="124">
        <v>0.1</v>
      </c>
      <c r="N1274" s="177">
        <v>12</v>
      </c>
      <c r="O1274" s="177">
        <f>12+12+12+12+12+12</f>
        <v>72</v>
      </c>
      <c r="P1274" s="38">
        <f t="shared" si="145"/>
        <v>5.1583333333333341</v>
      </c>
      <c r="Q1274" s="187">
        <f t="shared" si="146"/>
        <v>61.900000000000006</v>
      </c>
      <c r="R1274" s="184">
        <f t="shared" si="147"/>
        <v>371.40000000000003</v>
      </c>
      <c r="S1274" s="184">
        <f t="shared" si="148"/>
        <v>433.30000000000007</v>
      </c>
      <c r="T1274" s="184">
        <f t="shared" si="149"/>
        <v>185.69999999999993</v>
      </c>
    </row>
    <row r="1275" spans="1:20" ht="15">
      <c r="A1275" s="62" t="s">
        <v>827</v>
      </c>
      <c r="B1275" s="62">
        <v>1</v>
      </c>
      <c r="C1275" s="63" t="s">
        <v>1402</v>
      </c>
      <c r="D1275" s="62"/>
      <c r="E1275" s="58" t="s">
        <v>1403</v>
      </c>
      <c r="F1275" s="59">
        <v>1208965</v>
      </c>
      <c r="G1275" s="58">
        <v>986</v>
      </c>
      <c r="H1275" s="59">
        <v>40588</v>
      </c>
      <c r="I1275" s="58">
        <v>902</v>
      </c>
      <c r="J1275" s="60">
        <v>3248</v>
      </c>
      <c r="K1275" s="195" t="s">
        <v>1404</v>
      </c>
      <c r="L1275" s="195" t="s">
        <v>1884</v>
      </c>
      <c r="M1275" s="124">
        <v>0.1</v>
      </c>
      <c r="N1275" s="177">
        <v>12</v>
      </c>
      <c r="O1275" s="177">
        <f>10+12+12+12+12+12</f>
        <v>70</v>
      </c>
      <c r="P1275" s="38">
        <f t="shared" si="145"/>
        <v>27.066666666666666</v>
      </c>
      <c r="Q1275" s="187">
        <f t="shared" si="146"/>
        <v>324.8</v>
      </c>
      <c r="R1275" s="184">
        <f t="shared" si="147"/>
        <v>1894.6666666666667</v>
      </c>
      <c r="S1275" s="184">
        <f t="shared" si="148"/>
        <v>2219.4666666666667</v>
      </c>
      <c r="T1275" s="184">
        <f t="shared" si="149"/>
        <v>1028.5333333333333</v>
      </c>
    </row>
    <row r="1276" spans="1:20" ht="15">
      <c r="A1276" s="62" t="s">
        <v>827</v>
      </c>
      <c r="B1276" s="62">
        <v>1</v>
      </c>
      <c r="C1276" s="63" t="s">
        <v>1405</v>
      </c>
      <c r="D1276" s="62"/>
      <c r="E1276" s="58" t="s">
        <v>1280</v>
      </c>
      <c r="F1276" s="58" t="s">
        <v>1406</v>
      </c>
      <c r="G1276" s="58">
        <v>969</v>
      </c>
      <c r="H1276" s="59">
        <v>40597</v>
      </c>
      <c r="I1276" s="58" t="s">
        <v>1407</v>
      </c>
      <c r="J1276" s="60">
        <v>24696.400000000001</v>
      </c>
      <c r="K1276" s="58" t="s">
        <v>1408</v>
      </c>
      <c r="L1276" s="58" t="s">
        <v>1877</v>
      </c>
      <c r="M1276" s="61">
        <v>0.33329999999999999</v>
      </c>
      <c r="N1276" s="177">
        <v>0</v>
      </c>
      <c r="O1276" s="177">
        <v>36</v>
      </c>
      <c r="P1276" s="38">
        <f t="shared" si="145"/>
        <v>685.94250999999997</v>
      </c>
      <c r="Q1276" s="187">
        <f t="shared" si="146"/>
        <v>0</v>
      </c>
      <c r="R1276" s="184">
        <f t="shared" si="147"/>
        <v>24693.930359999998</v>
      </c>
      <c r="S1276" s="184">
        <f t="shared" si="148"/>
        <v>24693.930359999998</v>
      </c>
      <c r="T1276" s="184">
        <f t="shared" si="149"/>
        <v>2.4696400000029826</v>
      </c>
    </row>
    <row r="1277" spans="1:20" ht="15">
      <c r="A1277" s="62" t="s">
        <v>827</v>
      </c>
      <c r="B1277" s="62">
        <v>1</v>
      </c>
      <c r="C1277" s="63" t="s">
        <v>1409</v>
      </c>
      <c r="D1277" s="62"/>
      <c r="E1277" s="58" t="s">
        <v>1280</v>
      </c>
      <c r="F1277" s="58" t="s">
        <v>1410</v>
      </c>
      <c r="G1277" s="58">
        <v>1025</v>
      </c>
      <c r="H1277" s="59">
        <v>40619</v>
      </c>
      <c r="I1277" s="58" t="s">
        <v>1411</v>
      </c>
      <c r="J1277" s="60">
        <v>1067.2</v>
      </c>
      <c r="K1277" s="58" t="s">
        <v>1408</v>
      </c>
      <c r="L1277" s="58" t="s">
        <v>1877</v>
      </c>
      <c r="M1277" s="61">
        <v>0.33329999999999999</v>
      </c>
      <c r="N1277" s="177">
        <v>0</v>
      </c>
      <c r="O1277" s="177">
        <v>36</v>
      </c>
      <c r="P1277" s="38">
        <f t="shared" si="145"/>
        <v>29.641480000000001</v>
      </c>
      <c r="Q1277" s="187">
        <f t="shared" si="146"/>
        <v>0</v>
      </c>
      <c r="R1277" s="184">
        <f t="shared" si="147"/>
        <v>1067.09328</v>
      </c>
      <c r="S1277" s="184">
        <f t="shared" si="148"/>
        <v>1067.09328</v>
      </c>
      <c r="T1277" s="184">
        <f t="shared" si="149"/>
        <v>0.10671999999999571</v>
      </c>
    </row>
    <row r="1278" spans="1:20" ht="15">
      <c r="A1278" s="62" t="s">
        <v>827</v>
      </c>
      <c r="B1278" s="62">
        <v>1</v>
      </c>
      <c r="C1278" s="63" t="s">
        <v>1412</v>
      </c>
      <c r="D1278" s="62"/>
      <c r="E1278" s="58" t="s">
        <v>1307</v>
      </c>
      <c r="F1278" s="59">
        <v>1212617</v>
      </c>
      <c r="G1278" s="58">
        <v>1060</v>
      </c>
      <c r="H1278" s="59">
        <v>36988</v>
      </c>
      <c r="I1278" s="58">
        <v>962</v>
      </c>
      <c r="J1278" s="60">
        <v>4640</v>
      </c>
      <c r="K1278" s="58" t="s">
        <v>811</v>
      </c>
      <c r="L1278" s="58" t="s">
        <v>1884</v>
      </c>
      <c r="M1278" s="61">
        <v>0.33329999999999999</v>
      </c>
      <c r="N1278" s="177">
        <v>0</v>
      </c>
      <c r="O1278" s="177">
        <v>36</v>
      </c>
      <c r="P1278" s="38">
        <f t="shared" si="145"/>
        <v>128.876</v>
      </c>
      <c r="Q1278" s="187">
        <f t="shared" si="146"/>
        <v>0</v>
      </c>
      <c r="R1278" s="184">
        <f t="shared" si="147"/>
        <v>4639.5360000000001</v>
      </c>
      <c r="S1278" s="184">
        <f t="shared" si="148"/>
        <v>4639.5360000000001</v>
      </c>
      <c r="T1278" s="184">
        <f t="shared" si="149"/>
        <v>0.46399999999994179</v>
      </c>
    </row>
    <row r="1279" spans="1:20" ht="270">
      <c r="A1279" s="62" t="s">
        <v>827</v>
      </c>
      <c r="B1279" s="62">
        <v>1</v>
      </c>
      <c r="C1279" s="196" t="s">
        <v>1413</v>
      </c>
      <c r="D1279" s="62"/>
      <c r="E1279" s="58" t="s">
        <v>1372</v>
      </c>
      <c r="F1279" s="58" t="s">
        <v>1414</v>
      </c>
      <c r="G1279" s="58">
        <v>1243</v>
      </c>
      <c r="H1279" s="59">
        <v>40779</v>
      </c>
      <c r="I1279" s="58"/>
      <c r="J1279" s="60">
        <v>1000</v>
      </c>
      <c r="K1279" s="58" t="s">
        <v>1415</v>
      </c>
      <c r="L1279" s="58" t="s">
        <v>1886</v>
      </c>
      <c r="M1279" s="61">
        <v>0.2</v>
      </c>
      <c r="N1279" s="177">
        <v>8</v>
      </c>
      <c r="O1279" s="177">
        <f>4+12+12+12+12</f>
        <v>52</v>
      </c>
      <c r="P1279" s="38">
        <f t="shared" si="145"/>
        <v>16.666666666666668</v>
      </c>
      <c r="Q1279" s="187">
        <f t="shared" si="146"/>
        <v>133.33333333333334</v>
      </c>
      <c r="R1279" s="184">
        <f t="shared" si="147"/>
        <v>866.66666666666674</v>
      </c>
      <c r="S1279" s="184">
        <f t="shared" si="148"/>
        <v>1000.0000000000001</v>
      </c>
      <c r="T1279" s="184">
        <f t="shared" si="149"/>
        <v>0</v>
      </c>
    </row>
    <row r="1280" spans="1:20" ht="15">
      <c r="A1280" s="62" t="s">
        <v>827</v>
      </c>
      <c r="B1280" s="62">
        <v>1</v>
      </c>
      <c r="C1280" s="63" t="s">
        <v>1416</v>
      </c>
      <c r="D1280" s="62"/>
      <c r="E1280" s="58" t="s">
        <v>1284</v>
      </c>
      <c r="F1280" s="58" t="s">
        <v>1417</v>
      </c>
      <c r="G1280" s="58">
        <v>1292</v>
      </c>
      <c r="H1280" s="59">
        <v>40801</v>
      </c>
      <c r="I1280" s="58">
        <v>7106</v>
      </c>
      <c r="J1280" s="60">
        <v>1740</v>
      </c>
      <c r="K1280" s="58" t="s">
        <v>1418</v>
      </c>
      <c r="L1280" s="58" t="s">
        <v>1877</v>
      </c>
      <c r="M1280" s="61">
        <v>0.33329999999999999</v>
      </c>
      <c r="N1280" s="177">
        <v>0</v>
      </c>
      <c r="O1280" s="177">
        <v>36</v>
      </c>
      <c r="P1280" s="38">
        <f t="shared" ref="P1280:P1343" si="150">+J1280*M1280/12</f>
        <v>48.328499999999998</v>
      </c>
      <c r="Q1280" s="187">
        <f t="shared" ref="Q1280:Q1343" si="151">+P1280*N1280</f>
        <v>0</v>
      </c>
      <c r="R1280" s="184">
        <f t="shared" ref="R1280:R1343" si="152">+P1280*O1280</f>
        <v>1739.826</v>
      </c>
      <c r="S1280" s="184">
        <f t="shared" ref="S1280:S1343" si="153">+R1280+Q1280</f>
        <v>1739.826</v>
      </c>
      <c r="T1280" s="184">
        <f t="shared" ref="T1280:T1343" si="154">+J1280-S1280</f>
        <v>0.17399999999997817</v>
      </c>
    </row>
    <row r="1281" spans="1:20" ht="15">
      <c r="A1281" s="62" t="s">
        <v>827</v>
      </c>
      <c r="B1281" s="62">
        <v>1</v>
      </c>
      <c r="C1281" s="63" t="s">
        <v>1419</v>
      </c>
      <c r="D1281" s="62"/>
      <c r="E1281" s="197" t="s">
        <v>1284</v>
      </c>
      <c r="F1281" s="59">
        <v>1344195</v>
      </c>
      <c r="G1281" s="58">
        <v>1333</v>
      </c>
      <c r="H1281" s="59">
        <v>40834</v>
      </c>
      <c r="I1281" s="58" t="s">
        <v>1420</v>
      </c>
      <c r="J1281" s="60">
        <v>499</v>
      </c>
      <c r="K1281" s="58" t="s">
        <v>895</v>
      </c>
      <c r="L1281" s="58" t="s">
        <v>1863</v>
      </c>
      <c r="M1281" s="124">
        <v>0.1</v>
      </c>
      <c r="N1281" s="177">
        <v>12</v>
      </c>
      <c r="O1281" s="177">
        <f>2+12+12+12+12+12</f>
        <v>62</v>
      </c>
      <c r="P1281" s="38">
        <f t="shared" si="150"/>
        <v>4.1583333333333341</v>
      </c>
      <c r="Q1281" s="187">
        <f t="shared" si="151"/>
        <v>49.900000000000006</v>
      </c>
      <c r="R1281" s="184">
        <f t="shared" si="152"/>
        <v>257.81666666666672</v>
      </c>
      <c r="S1281" s="184">
        <f t="shared" si="153"/>
        <v>307.7166666666667</v>
      </c>
      <c r="T1281" s="184">
        <f t="shared" si="154"/>
        <v>191.2833333333333</v>
      </c>
    </row>
    <row r="1282" spans="1:20" ht="15">
      <c r="A1282" s="62" t="s">
        <v>827</v>
      </c>
      <c r="B1282" s="62">
        <v>1</v>
      </c>
      <c r="C1282" s="63" t="s">
        <v>896</v>
      </c>
      <c r="D1282" s="62"/>
      <c r="E1282" s="58" t="s">
        <v>1308</v>
      </c>
      <c r="F1282" s="59">
        <v>1351500</v>
      </c>
      <c r="G1282" s="58">
        <v>1174</v>
      </c>
      <c r="H1282" s="59">
        <v>40864</v>
      </c>
      <c r="I1282" s="58" t="s">
        <v>1421</v>
      </c>
      <c r="J1282" s="60">
        <v>799</v>
      </c>
      <c r="K1282" s="58" t="s">
        <v>895</v>
      </c>
      <c r="L1282" s="58" t="s">
        <v>1863</v>
      </c>
      <c r="M1282" s="124">
        <v>0.1</v>
      </c>
      <c r="N1282" s="177">
        <v>12</v>
      </c>
      <c r="O1282" s="177">
        <f>1+12+12+12+12+12</f>
        <v>61</v>
      </c>
      <c r="P1282" s="38">
        <f t="shared" si="150"/>
        <v>6.6583333333333341</v>
      </c>
      <c r="Q1282" s="187">
        <f t="shared" si="151"/>
        <v>79.900000000000006</v>
      </c>
      <c r="R1282" s="184">
        <f t="shared" si="152"/>
        <v>406.15833333333336</v>
      </c>
      <c r="S1282" s="184">
        <f t="shared" si="153"/>
        <v>486.05833333333339</v>
      </c>
      <c r="T1282" s="184">
        <f t="shared" si="154"/>
        <v>312.94166666666661</v>
      </c>
    </row>
    <row r="1283" spans="1:20" ht="15">
      <c r="A1283" s="62" t="s">
        <v>827</v>
      </c>
      <c r="B1283" s="62">
        <v>1</v>
      </c>
      <c r="C1283" s="63" t="s">
        <v>1422</v>
      </c>
      <c r="D1283" s="62"/>
      <c r="E1283" s="58" t="s">
        <v>1284</v>
      </c>
      <c r="F1283" s="59">
        <v>1362457</v>
      </c>
      <c r="G1283" s="58">
        <v>947</v>
      </c>
      <c r="H1283" s="59">
        <v>40577</v>
      </c>
      <c r="I1283" s="58" t="s">
        <v>1423</v>
      </c>
      <c r="J1283" s="60">
        <v>349</v>
      </c>
      <c r="K1283" s="58" t="s">
        <v>1424</v>
      </c>
      <c r="L1283" s="58" t="s">
        <v>1877</v>
      </c>
      <c r="M1283" s="61">
        <v>0.33329999999999999</v>
      </c>
      <c r="N1283" s="177">
        <v>0</v>
      </c>
      <c r="O1283" s="177">
        <v>36</v>
      </c>
      <c r="P1283" s="38">
        <f t="shared" si="150"/>
        <v>9.6934749999999994</v>
      </c>
      <c r="Q1283" s="187">
        <f t="shared" si="151"/>
        <v>0</v>
      </c>
      <c r="R1283" s="184">
        <f t="shared" si="152"/>
        <v>348.96510000000001</v>
      </c>
      <c r="S1283" s="184">
        <f t="shared" si="153"/>
        <v>348.96510000000001</v>
      </c>
      <c r="T1283" s="184">
        <f t="shared" si="154"/>
        <v>3.489999999999327E-2</v>
      </c>
    </row>
    <row r="1284" spans="1:20" ht="15">
      <c r="A1284" s="62" t="s">
        <v>827</v>
      </c>
      <c r="B1284" s="62">
        <v>1</v>
      </c>
      <c r="C1284" s="63" t="s">
        <v>1243</v>
      </c>
      <c r="D1284" s="62"/>
      <c r="E1284" s="58" t="s">
        <v>968</v>
      </c>
      <c r="F1284" s="58" t="s">
        <v>878</v>
      </c>
      <c r="G1284" s="58">
        <v>50</v>
      </c>
      <c r="H1284" s="59">
        <v>40577</v>
      </c>
      <c r="I1284" s="58"/>
      <c r="J1284" s="60">
        <v>986</v>
      </c>
      <c r="K1284" s="58" t="s">
        <v>811</v>
      </c>
      <c r="L1284" s="58" t="s">
        <v>1877</v>
      </c>
      <c r="M1284" s="61">
        <v>0.33329999999999999</v>
      </c>
      <c r="N1284" s="177">
        <v>0</v>
      </c>
      <c r="O1284" s="177">
        <v>36</v>
      </c>
      <c r="P1284" s="38">
        <f t="shared" si="150"/>
        <v>27.386150000000001</v>
      </c>
      <c r="Q1284" s="187">
        <f t="shared" si="151"/>
        <v>0</v>
      </c>
      <c r="R1284" s="184">
        <f t="shared" si="152"/>
        <v>985.90139999999997</v>
      </c>
      <c r="S1284" s="184">
        <f t="shared" si="153"/>
        <v>985.90139999999997</v>
      </c>
      <c r="T1284" s="184">
        <f t="shared" si="154"/>
        <v>9.8600000000033106E-2</v>
      </c>
    </row>
    <row r="1285" spans="1:20" ht="15">
      <c r="A1285" s="62" t="s">
        <v>827</v>
      </c>
      <c r="B1285" s="62">
        <v>1</v>
      </c>
      <c r="C1285" s="63" t="s">
        <v>1425</v>
      </c>
      <c r="D1285" s="62"/>
      <c r="E1285" s="58" t="s">
        <v>1266</v>
      </c>
      <c r="F1285" s="58" t="s">
        <v>1082</v>
      </c>
      <c r="G1285" s="58">
        <v>56</v>
      </c>
      <c r="H1285" s="59">
        <v>40577</v>
      </c>
      <c r="I1285" s="58"/>
      <c r="J1285" s="60">
        <v>1438.4</v>
      </c>
      <c r="K1285" s="58"/>
      <c r="L1285" s="58" t="s">
        <v>1877</v>
      </c>
      <c r="M1285" s="61">
        <v>0.33329999999999999</v>
      </c>
      <c r="N1285" s="177">
        <v>0</v>
      </c>
      <c r="O1285" s="177">
        <v>36</v>
      </c>
      <c r="P1285" s="38">
        <f t="shared" si="150"/>
        <v>39.951560000000001</v>
      </c>
      <c r="Q1285" s="187">
        <f t="shared" si="151"/>
        <v>0</v>
      </c>
      <c r="R1285" s="184">
        <f t="shared" si="152"/>
        <v>1438.2561599999999</v>
      </c>
      <c r="S1285" s="184">
        <f t="shared" si="153"/>
        <v>1438.2561599999999</v>
      </c>
      <c r="T1285" s="184">
        <f t="shared" si="154"/>
        <v>0.14384000000018204</v>
      </c>
    </row>
    <row r="1286" spans="1:20" ht="15">
      <c r="A1286" s="62" t="s">
        <v>827</v>
      </c>
      <c r="B1286" s="62">
        <v>1</v>
      </c>
      <c r="C1286" s="63" t="s">
        <v>832</v>
      </c>
      <c r="D1286" s="62"/>
      <c r="E1286" s="58" t="s">
        <v>653</v>
      </c>
      <c r="F1286" s="58" t="s">
        <v>1426</v>
      </c>
      <c r="G1286" s="58">
        <v>80</v>
      </c>
      <c r="H1286" s="59">
        <v>40577</v>
      </c>
      <c r="I1286" s="58"/>
      <c r="J1286" s="60">
        <v>400</v>
      </c>
      <c r="K1286" s="58"/>
      <c r="L1286" s="58" t="s">
        <v>1863</v>
      </c>
      <c r="M1286" s="124">
        <v>0.1</v>
      </c>
      <c r="N1286" s="177">
        <v>12</v>
      </c>
      <c r="O1286" s="177">
        <f>10+12+12+12+12+12</f>
        <v>70</v>
      </c>
      <c r="P1286" s="38">
        <f t="shared" si="150"/>
        <v>3.3333333333333335</v>
      </c>
      <c r="Q1286" s="187">
        <f t="shared" si="151"/>
        <v>40</v>
      </c>
      <c r="R1286" s="184">
        <f t="shared" si="152"/>
        <v>233.33333333333334</v>
      </c>
      <c r="S1286" s="184">
        <f t="shared" si="153"/>
        <v>273.33333333333337</v>
      </c>
      <c r="T1286" s="184">
        <f t="shared" si="154"/>
        <v>126.66666666666663</v>
      </c>
    </row>
    <row r="1287" spans="1:20" ht="15">
      <c r="A1287" s="62" t="s">
        <v>827</v>
      </c>
      <c r="B1287" s="62">
        <v>1</v>
      </c>
      <c r="C1287" s="63" t="s">
        <v>1427</v>
      </c>
      <c r="D1287" s="62"/>
      <c r="E1287" s="58" t="s">
        <v>1314</v>
      </c>
      <c r="F1287" s="58" t="s">
        <v>1428</v>
      </c>
      <c r="G1287" s="58">
        <v>149</v>
      </c>
      <c r="H1287" s="59">
        <v>41045</v>
      </c>
      <c r="I1287" s="58" t="s">
        <v>1429</v>
      </c>
      <c r="J1287" s="60">
        <v>719.2</v>
      </c>
      <c r="K1287" s="58" t="s">
        <v>912</v>
      </c>
      <c r="L1287" s="58" t="s">
        <v>1877</v>
      </c>
      <c r="M1287" s="61">
        <v>0.33329999999999999</v>
      </c>
      <c r="N1287" s="177">
        <v>0</v>
      </c>
      <c r="O1287" s="177">
        <v>36</v>
      </c>
      <c r="P1287" s="38">
        <f t="shared" si="150"/>
        <v>19.97578</v>
      </c>
      <c r="Q1287" s="187">
        <f t="shared" si="151"/>
        <v>0</v>
      </c>
      <c r="R1287" s="184">
        <f t="shared" si="152"/>
        <v>719.12807999999995</v>
      </c>
      <c r="S1287" s="184">
        <f t="shared" si="153"/>
        <v>719.12807999999995</v>
      </c>
      <c r="T1287" s="184">
        <f t="shared" si="154"/>
        <v>7.1920000000091022E-2</v>
      </c>
    </row>
    <row r="1288" spans="1:20" ht="15">
      <c r="A1288" s="62" t="s">
        <v>827</v>
      </c>
      <c r="B1288" s="62">
        <v>1</v>
      </c>
      <c r="C1288" s="63" t="s">
        <v>1430</v>
      </c>
      <c r="D1288" s="62"/>
      <c r="E1288" s="58" t="s">
        <v>1284</v>
      </c>
      <c r="F1288" s="59">
        <v>2595119</v>
      </c>
      <c r="G1288" s="58">
        <v>211</v>
      </c>
      <c r="H1288" s="59">
        <v>41076</v>
      </c>
      <c r="I1288" s="58">
        <v>227</v>
      </c>
      <c r="J1288" s="60">
        <v>359.6</v>
      </c>
      <c r="K1288" s="58" t="s">
        <v>1431</v>
      </c>
      <c r="L1288" s="58" t="s">
        <v>1886</v>
      </c>
      <c r="M1288" s="61">
        <v>0.2</v>
      </c>
      <c r="N1288" s="177">
        <v>6</v>
      </c>
      <c r="O1288" s="177">
        <f>6+12+12+12+12</f>
        <v>54</v>
      </c>
      <c r="P1288" s="38">
        <f t="shared" si="150"/>
        <v>5.9933333333333332</v>
      </c>
      <c r="Q1288" s="187">
        <f t="shared" si="151"/>
        <v>35.96</v>
      </c>
      <c r="R1288" s="184">
        <f t="shared" si="152"/>
        <v>323.64</v>
      </c>
      <c r="S1288" s="184">
        <f t="shared" si="153"/>
        <v>359.59999999999997</v>
      </c>
      <c r="T1288" s="184">
        <f t="shared" si="154"/>
        <v>0</v>
      </c>
    </row>
    <row r="1289" spans="1:20" ht="15">
      <c r="A1289" s="62" t="s">
        <v>827</v>
      </c>
      <c r="B1289" s="62">
        <v>1</v>
      </c>
      <c r="C1289" s="63" t="s">
        <v>1432</v>
      </c>
      <c r="D1289" s="62"/>
      <c r="E1289" s="58" t="s">
        <v>1284</v>
      </c>
      <c r="F1289" s="58"/>
      <c r="G1289" s="58">
        <v>211</v>
      </c>
      <c r="H1289" s="59">
        <v>41076</v>
      </c>
      <c r="I1289" s="58">
        <v>227</v>
      </c>
      <c r="J1289" s="60">
        <v>310</v>
      </c>
      <c r="K1289" s="58" t="s">
        <v>1431</v>
      </c>
      <c r="L1289" s="58" t="s">
        <v>1886</v>
      </c>
      <c r="M1289" s="61">
        <v>0.2</v>
      </c>
      <c r="N1289" s="177">
        <v>6</v>
      </c>
      <c r="O1289" s="177">
        <f t="shared" ref="O1289" si="155">6+12+12+12+12</f>
        <v>54</v>
      </c>
      <c r="P1289" s="38">
        <f t="shared" si="150"/>
        <v>5.166666666666667</v>
      </c>
      <c r="Q1289" s="187">
        <f t="shared" si="151"/>
        <v>31</v>
      </c>
      <c r="R1289" s="184">
        <f t="shared" si="152"/>
        <v>279</v>
      </c>
      <c r="S1289" s="184">
        <f t="shared" si="153"/>
        <v>310</v>
      </c>
      <c r="T1289" s="184">
        <f t="shared" si="154"/>
        <v>0</v>
      </c>
    </row>
    <row r="1290" spans="1:20" ht="15">
      <c r="A1290" s="62" t="s">
        <v>827</v>
      </c>
      <c r="B1290" s="62">
        <v>1</v>
      </c>
      <c r="C1290" s="63" t="s">
        <v>1433</v>
      </c>
      <c r="D1290" s="62"/>
      <c r="E1290" s="58" t="s">
        <v>1284</v>
      </c>
      <c r="F1290" s="59">
        <v>2594388</v>
      </c>
      <c r="G1290" s="58">
        <v>211</v>
      </c>
      <c r="H1290" s="59">
        <v>41076</v>
      </c>
      <c r="I1290" s="58">
        <v>227</v>
      </c>
      <c r="J1290" s="60">
        <v>754</v>
      </c>
      <c r="K1290" s="58" t="s">
        <v>1431</v>
      </c>
      <c r="L1290" s="58" t="s">
        <v>1883</v>
      </c>
      <c r="M1290" s="124">
        <v>0.1</v>
      </c>
      <c r="N1290" s="177">
        <v>12</v>
      </c>
      <c r="O1290" s="177">
        <f>6+12+12+12+12</f>
        <v>54</v>
      </c>
      <c r="P1290" s="38">
        <f t="shared" si="150"/>
        <v>6.2833333333333341</v>
      </c>
      <c r="Q1290" s="187">
        <f t="shared" si="151"/>
        <v>75.400000000000006</v>
      </c>
      <c r="R1290" s="184">
        <f t="shared" si="152"/>
        <v>339.30000000000007</v>
      </c>
      <c r="S1290" s="184">
        <f t="shared" si="153"/>
        <v>414.70000000000005</v>
      </c>
      <c r="T1290" s="184">
        <f t="shared" si="154"/>
        <v>339.29999999999995</v>
      </c>
    </row>
    <row r="1291" spans="1:20" ht="15">
      <c r="A1291" s="62" t="s">
        <v>827</v>
      </c>
      <c r="B1291" s="62">
        <v>1</v>
      </c>
      <c r="C1291" s="63" t="s">
        <v>1434</v>
      </c>
      <c r="D1291" s="62"/>
      <c r="E1291" s="58" t="s">
        <v>1284</v>
      </c>
      <c r="F1291" s="59">
        <v>2595849</v>
      </c>
      <c r="G1291" s="58">
        <v>211</v>
      </c>
      <c r="H1291" s="59">
        <v>41076</v>
      </c>
      <c r="I1291" s="58">
        <v>227</v>
      </c>
      <c r="J1291" s="60">
        <v>556.79999999999995</v>
      </c>
      <c r="K1291" s="58" t="s">
        <v>1431</v>
      </c>
      <c r="L1291" s="58" t="s">
        <v>1886</v>
      </c>
      <c r="M1291" s="61">
        <v>0.2</v>
      </c>
      <c r="N1291" s="177">
        <v>6</v>
      </c>
      <c r="O1291" s="177">
        <f t="shared" ref="O1291:O1298" si="156">6+12+12+12+12</f>
        <v>54</v>
      </c>
      <c r="P1291" s="38">
        <f t="shared" si="150"/>
        <v>9.2799999999999994</v>
      </c>
      <c r="Q1291" s="187">
        <f t="shared" si="151"/>
        <v>55.679999999999993</v>
      </c>
      <c r="R1291" s="184">
        <f t="shared" si="152"/>
        <v>501.11999999999995</v>
      </c>
      <c r="S1291" s="184">
        <f t="shared" si="153"/>
        <v>556.79999999999995</v>
      </c>
      <c r="T1291" s="184">
        <f t="shared" si="154"/>
        <v>0</v>
      </c>
    </row>
    <row r="1292" spans="1:20" ht="15">
      <c r="A1292" s="62" t="s">
        <v>827</v>
      </c>
      <c r="B1292" s="62">
        <v>1</v>
      </c>
      <c r="C1292" s="63" t="s">
        <v>1435</v>
      </c>
      <c r="D1292" s="62"/>
      <c r="E1292" s="58" t="s">
        <v>1284</v>
      </c>
      <c r="F1292" s="59">
        <v>2595484</v>
      </c>
      <c r="G1292" s="58">
        <v>211</v>
      </c>
      <c r="H1292" s="59">
        <v>41076</v>
      </c>
      <c r="I1292" s="58">
        <v>227</v>
      </c>
      <c r="J1292" s="60">
        <v>568.4</v>
      </c>
      <c r="K1292" s="58" t="s">
        <v>1431</v>
      </c>
      <c r="L1292" s="58" t="s">
        <v>1886</v>
      </c>
      <c r="M1292" s="61">
        <v>0.2</v>
      </c>
      <c r="N1292" s="177">
        <v>6</v>
      </c>
      <c r="O1292" s="177">
        <f t="shared" si="156"/>
        <v>54</v>
      </c>
      <c r="P1292" s="38">
        <f t="shared" si="150"/>
        <v>9.4733333333333345</v>
      </c>
      <c r="Q1292" s="187">
        <f t="shared" si="151"/>
        <v>56.84</v>
      </c>
      <c r="R1292" s="184">
        <f t="shared" si="152"/>
        <v>511.56000000000006</v>
      </c>
      <c r="S1292" s="184">
        <f t="shared" si="153"/>
        <v>568.40000000000009</v>
      </c>
      <c r="T1292" s="184">
        <f t="shared" si="154"/>
        <v>0</v>
      </c>
    </row>
    <row r="1293" spans="1:20" ht="15">
      <c r="A1293" s="62" t="s">
        <v>827</v>
      </c>
      <c r="B1293" s="62">
        <v>1</v>
      </c>
      <c r="C1293" s="63" t="s">
        <v>1436</v>
      </c>
      <c r="D1293" s="62"/>
      <c r="E1293" s="58" t="s">
        <v>1284</v>
      </c>
      <c r="F1293" s="59">
        <v>2594754</v>
      </c>
      <c r="G1293" s="58">
        <v>211</v>
      </c>
      <c r="H1293" s="59">
        <v>41076</v>
      </c>
      <c r="I1293" s="58">
        <v>227</v>
      </c>
      <c r="J1293" s="60">
        <v>928</v>
      </c>
      <c r="K1293" s="58" t="s">
        <v>1431</v>
      </c>
      <c r="L1293" s="58" t="s">
        <v>1886</v>
      </c>
      <c r="M1293" s="61">
        <v>0.2</v>
      </c>
      <c r="N1293" s="177">
        <v>6</v>
      </c>
      <c r="O1293" s="177">
        <f t="shared" si="156"/>
        <v>54</v>
      </c>
      <c r="P1293" s="38">
        <f t="shared" si="150"/>
        <v>15.466666666666669</v>
      </c>
      <c r="Q1293" s="187">
        <f t="shared" si="151"/>
        <v>92.800000000000011</v>
      </c>
      <c r="R1293" s="184">
        <f t="shared" si="152"/>
        <v>835.2</v>
      </c>
      <c r="S1293" s="184">
        <f t="shared" si="153"/>
        <v>928</v>
      </c>
      <c r="T1293" s="184">
        <f t="shared" si="154"/>
        <v>0</v>
      </c>
    </row>
    <row r="1294" spans="1:20" ht="15">
      <c r="A1294" s="62" t="s">
        <v>827</v>
      </c>
      <c r="B1294" s="62">
        <v>1</v>
      </c>
      <c r="C1294" s="63" t="s">
        <v>1437</v>
      </c>
      <c r="D1294" s="62"/>
      <c r="E1294" s="58" t="s">
        <v>1284</v>
      </c>
      <c r="F1294" s="59">
        <v>2594023</v>
      </c>
      <c r="G1294" s="58">
        <v>211</v>
      </c>
      <c r="H1294" s="59">
        <v>41076</v>
      </c>
      <c r="I1294" s="58">
        <v>227</v>
      </c>
      <c r="J1294" s="60">
        <v>2784</v>
      </c>
      <c r="K1294" s="58" t="s">
        <v>1431</v>
      </c>
      <c r="L1294" s="58" t="s">
        <v>1886</v>
      </c>
      <c r="M1294" s="61">
        <v>0.2</v>
      </c>
      <c r="N1294" s="177">
        <v>6</v>
      </c>
      <c r="O1294" s="177">
        <f t="shared" si="156"/>
        <v>54</v>
      </c>
      <c r="P1294" s="38">
        <f t="shared" si="150"/>
        <v>46.400000000000006</v>
      </c>
      <c r="Q1294" s="187">
        <f t="shared" si="151"/>
        <v>278.40000000000003</v>
      </c>
      <c r="R1294" s="184">
        <f t="shared" si="152"/>
        <v>2505.6000000000004</v>
      </c>
      <c r="S1294" s="184">
        <f t="shared" si="153"/>
        <v>2784.0000000000005</v>
      </c>
      <c r="T1294" s="184">
        <f t="shared" si="154"/>
        <v>0</v>
      </c>
    </row>
    <row r="1295" spans="1:20" ht="15">
      <c r="A1295" s="62" t="s">
        <v>827</v>
      </c>
      <c r="B1295" s="62">
        <v>1</v>
      </c>
      <c r="C1295" s="63" t="s">
        <v>1438</v>
      </c>
      <c r="D1295" s="62"/>
      <c r="E1295" s="58" t="s">
        <v>1256</v>
      </c>
      <c r="F1295" s="59">
        <v>2596945</v>
      </c>
      <c r="G1295" s="58">
        <v>223</v>
      </c>
      <c r="H1295" s="59">
        <v>41075</v>
      </c>
      <c r="I1295" s="58">
        <v>2172</v>
      </c>
      <c r="J1295" s="60">
        <v>2494</v>
      </c>
      <c r="K1295" s="58" t="s">
        <v>1342</v>
      </c>
      <c r="L1295" s="58" t="s">
        <v>1877</v>
      </c>
      <c r="M1295" s="61">
        <v>0.33329999999999999</v>
      </c>
      <c r="N1295" s="177">
        <v>0</v>
      </c>
      <c r="O1295" s="177">
        <v>36</v>
      </c>
      <c r="P1295" s="38">
        <f t="shared" si="150"/>
        <v>69.270849999999996</v>
      </c>
      <c r="Q1295" s="187">
        <f t="shared" si="151"/>
        <v>0</v>
      </c>
      <c r="R1295" s="184">
        <f t="shared" si="152"/>
        <v>2493.7505999999998</v>
      </c>
      <c r="S1295" s="184">
        <f t="shared" si="153"/>
        <v>2493.7505999999998</v>
      </c>
      <c r="T1295" s="184">
        <f t="shared" si="154"/>
        <v>0.24940000000015061</v>
      </c>
    </row>
    <row r="1296" spans="1:20" ht="15">
      <c r="A1296" s="62" t="s">
        <v>827</v>
      </c>
      <c r="B1296" s="62">
        <v>1</v>
      </c>
      <c r="C1296" s="63" t="s">
        <v>1439</v>
      </c>
      <c r="D1296" s="62"/>
      <c r="E1296" s="58" t="s">
        <v>1307</v>
      </c>
      <c r="F1296" s="59">
        <v>2596580</v>
      </c>
      <c r="G1296" s="58">
        <v>222</v>
      </c>
      <c r="H1296" s="59">
        <v>41080</v>
      </c>
      <c r="I1296" s="58" t="s">
        <v>1440</v>
      </c>
      <c r="J1296" s="60">
        <v>696</v>
      </c>
      <c r="K1296" s="58" t="s">
        <v>1441</v>
      </c>
      <c r="L1296" s="58" t="s">
        <v>1886</v>
      </c>
      <c r="M1296" s="61">
        <v>0.2</v>
      </c>
      <c r="N1296" s="177">
        <v>6</v>
      </c>
      <c r="O1296" s="177">
        <f t="shared" si="156"/>
        <v>54</v>
      </c>
      <c r="P1296" s="38">
        <f t="shared" si="150"/>
        <v>11.600000000000001</v>
      </c>
      <c r="Q1296" s="187">
        <f t="shared" si="151"/>
        <v>69.600000000000009</v>
      </c>
      <c r="R1296" s="184">
        <f t="shared" si="152"/>
        <v>626.40000000000009</v>
      </c>
      <c r="S1296" s="184">
        <f t="shared" si="153"/>
        <v>696.00000000000011</v>
      </c>
      <c r="T1296" s="184">
        <f t="shared" si="154"/>
        <v>0</v>
      </c>
    </row>
    <row r="1297" spans="1:20" ht="15">
      <c r="A1297" s="62" t="s">
        <v>827</v>
      </c>
      <c r="B1297" s="62">
        <v>1</v>
      </c>
      <c r="C1297" s="63" t="s">
        <v>1439</v>
      </c>
      <c r="D1297" s="62"/>
      <c r="E1297" s="58" t="s">
        <v>1284</v>
      </c>
      <c r="F1297" s="59">
        <v>2596580</v>
      </c>
      <c r="G1297" s="58">
        <v>222</v>
      </c>
      <c r="H1297" s="59">
        <v>41080</v>
      </c>
      <c r="I1297" s="58" t="s">
        <v>1440</v>
      </c>
      <c r="J1297" s="60">
        <v>696</v>
      </c>
      <c r="K1297" s="58" t="s">
        <v>1441</v>
      </c>
      <c r="L1297" s="58" t="s">
        <v>1886</v>
      </c>
      <c r="M1297" s="61">
        <v>0.2</v>
      </c>
      <c r="N1297" s="177">
        <v>6</v>
      </c>
      <c r="O1297" s="177">
        <f t="shared" si="156"/>
        <v>54</v>
      </c>
      <c r="P1297" s="38">
        <f t="shared" si="150"/>
        <v>11.600000000000001</v>
      </c>
      <c r="Q1297" s="187">
        <f t="shared" si="151"/>
        <v>69.600000000000009</v>
      </c>
      <c r="R1297" s="184">
        <f t="shared" si="152"/>
        <v>626.40000000000009</v>
      </c>
      <c r="S1297" s="184">
        <f t="shared" si="153"/>
        <v>696.00000000000011</v>
      </c>
      <c r="T1297" s="184">
        <f t="shared" si="154"/>
        <v>0</v>
      </c>
    </row>
    <row r="1298" spans="1:20" ht="15">
      <c r="A1298" s="62" t="s">
        <v>827</v>
      </c>
      <c r="B1298" s="62">
        <v>1</v>
      </c>
      <c r="C1298" s="63" t="s">
        <v>1442</v>
      </c>
      <c r="D1298" s="62"/>
      <c r="E1298" s="58" t="s">
        <v>1284</v>
      </c>
      <c r="F1298" s="59">
        <v>2596580</v>
      </c>
      <c r="G1298" s="58">
        <v>222</v>
      </c>
      <c r="H1298" s="59">
        <v>41080</v>
      </c>
      <c r="I1298" s="58" t="s">
        <v>1440</v>
      </c>
      <c r="J1298" s="60">
        <v>696</v>
      </c>
      <c r="K1298" s="58" t="s">
        <v>1441</v>
      </c>
      <c r="L1298" s="58" t="s">
        <v>1886</v>
      </c>
      <c r="M1298" s="61">
        <v>0.2</v>
      </c>
      <c r="N1298" s="177">
        <v>6</v>
      </c>
      <c r="O1298" s="177">
        <f t="shared" si="156"/>
        <v>54</v>
      </c>
      <c r="P1298" s="38">
        <f t="shared" si="150"/>
        <v>11.600000000000001</v>
      </c>
      <c r="Q1298" s="187">
        <f t="shared" si="151"/>
        <v>69.600000000000009</v>
      </c>
      <c r="R1298" s="184">
        <f t="shared" si="152"/>
        <v>626.40000000000009</v>
      </c>
      <c r="S1298" s="184">
        <f t="shared" si="153"/>
        <v>696.00000000000011</v>
      </c>
      <c r="T1298" s="184">
        <f t="shared" si="154"/>
        <v>0</v>
      </c>
    </row>
    <row r="1299" spans="1:20" ht="15">
      <c r="A1299" s="62" t="s">
        <v>827</v>
      </c>
      <c r="B1299" s="216">
        <v>4</v>
      </c>
      <c r="C1299" s="42" t="s">
        <v>1443</v>
      </c>
      <c r="D1299" s="216"/>
      <c r="E1299" s="58" t="s">
        <v>1284</v>
      </c>
      <c r="F1299" s="59">
        <v>2596215</v>
      </c>
      <c r="G1299" s="58">
        <v>211</v>
      </c>
      <c r="H1299" s="59">
        <v>41076</v>
      </c>
      <c r="I1299" s="58">
        <v>227</v>
      </c>
      <c r="J1299" s="60">
        <v>208.8</v>
      </c>
      <c r="K1299" s="58" t="s">
        <v>1431</v>
      </c>
      <c r="L1299" s="58" t="s">
        <v>1883</v>
      </c>
      <c r="M1299" s="124">
        <v>0.1</v>
      </c>
      <c r="N1299" s="177">
        <v>12</v>
      </c>
      <c r="O1299" s="177">
        <v>54</v>
      </c>
      <c r="P1299" s="38">
        <f t="shared" si="150"/>
        <v>1.7400000000000002</v>
      </c>
      <c r="Q1299" s="187">
        <f t="shared" si="151"/>
        <v>20.880000000000003</v>
      </c>
      <c r="R1299" s="184">
        <f t="shared" si="152"/>
        <v>93.960000000000008</v>
      </c>
      <c r="S1299" s="184">
        <f t="shared" si="153"/>
        <v>114.84</v>
      </c>
      <c r="T1299" s="184">
        <f t="shared" si="154"/>
        <v>93.960000000000008</v>
      </c>
    </row>
    <row r="1300" spans="1:20" ht="15">
      <c r="A1300" s="62" t="s">
        <v>827</v>
      </c>
      <c r="B1300" s="62">
        <v>1</v>
      </c>
      <c r="C1300" s="63" t="s">
        <v>1444</v>
      </c>
      <c r="D1300" s="62"/>
      <c r="E1300" s="58" t="s">
        <v>1445</v>
      </c>
      <c r="F1300" s="59">
        <v>2597676</v>
      </c>
      <c r="G1300" s="58">
        <v>248</v>
      </c>
      <c r="H1300" s="59">
        <v>41096</v>
      </c>
      <c r="I1300" s="58">
        <v>502118</v>
      </c>
      <c r="J1300" s="60">
        <v>729</v>
      </c>
      <c r="K1300" s="58" t="s">
        <v>1446</v>
      </c>
      <c r="L1300" s="58" t="s">
        <v>1863</v>
      </c>
      <c r="M1300" s="124">
        <v>0.1</v>
      </c>
      <c r="N1300" s="177">
        <v>12</v>
      </c>
      <c r="O1300" s="177">
        <f>5+12+12+12+12</f>
        <v>53</v>
      </c>
      <c r="P1300" s="38">
        <f t="shared" si="150"/>
        <v>6.0750000000000002</v>
      </c>
      <c r="Q1300" s="187">
        <f t="shared" si="151"/>
        <v>72.900000000000006</v>
      </c>
      <c r="R1300" s="184">
        <f t="shared" si="152"/>
        <v>321.97500000000002</v>
      </c>
      <c r="S1300" s="184">
        <f t="shared" si="153"/>
        <v>394.875</v>
      </c>
      <c r="T1300" s="184">
        <f t="shared" si="154"/>
        <v>334.125</v>
      </c>
    </row>
    <row r="1301" spans="1:20" ht="15">
      <c r="A1301" s="62" t="s">
        <v>827</v>
      </c>
      <c r="B1301" s="62">
        <v>1</v>
      </c>
      <c r="C1301" s="63" t="s">
        <v>833</v>
      </c>
      <c r="D1301" s="62"/>
      <c r="E1301" s="58" t="s">
        <v>653</v>
      </c>
      <c r="F1301" s="59">
        <v>2598041</v>
      </c>
      <c r="G1301" s="58">
        <v>252</v>
      </c>
      <c r="H1301" s="59">
        <v>41108</v>
      </c>
      <c r="I1301" s="58" t="s">
        <v>1447</v>
      </c>
      <c r="J1301" s="60">
        <v>1973.99</v>
      </c>
      <c r="K1301" s="58" t="s">
        <v>386</v>
      </c>
      <c r="L1301" s="58" t="s">
        <v>1863</v>
      </c>
      <c r="M1301" s="124">
        <v>0.1</v>
      </c>
      <c r="N1301" s="177">
        <v>12</v>
      </c>
      <c r="O1301" s="177">
        <f t="shared" ref="O1301:O1307" si="157">5+12+12+12+12</f>
        <v>53</v>
      </c>
      <c r="P1301" s="38">
        <f t="shared" si="150"/>
        <v>16.449916666666667</v>
      </c>
      <c r="Q1301" s="187">
        <f t="shared" si="151"/>
        <v>197.399</v>
      </c>
      <c r="R1301" s="184">
        <f t="shared" si="152"/>
        <v>871.84558333333337</v>
      </c>
      <c r="S1301" s="184">
        <f t="shared" si="153"/>
        <v>1069.2445833333334</v>
      </c>
      <c r="T1301" s="184">
        <f t="shared" si="154"/>
        <v>904.74541666666664</v>
      </c>
    </row>
    <row r="1302" spans="1:20" ht="15">
      <c r="A1302" s="62" t="s">
        <v>827</v>
      </c>
      <c r="B1302" s="62">
        <v>1</v>
      </c>
      <c r="C1302" s="63" t="s">
        <v>1448</v>
      </c>
      <c r="D1302" s="62"/>
      <c r="E1302" s="58" t="s">
        <v>1280</v>
      </c>
      <c r="F1302" s="59">
        <v>2598406</v>
      </c>
      <c r="G1302" s="58">
        <v>252</v>
      </c>
      <c r="H1302" s="59">
        <v>41108</v>
      </c>
      <c r="I1302" s="58" t="s">
        <v>1447</v>
      </c>
      <c r="J1302" s="60">
        <v>283.62</v>
      </c>
      <c r="K1302" s="58" t="s">
        <v>386</v>
      </c>
      <c r="L1302" s="58" t="s">
        <v>1863</v>
      </c>
      <c r="M1302" s="124">
        <v>0.1</v>
      </c>
      <c r="N1302" s="177">
        <v>12</v>
      </c>
      <c r="O1302" s="177">
        <f t="shared" si="157"/>
        <v>53</v>
      </c>
      <c r="P1302" s="38">
        <f t="shared" si="150"/>
        <v>2.3635000000000002</v>
      </c>
      <c r="Q1302" s="187">
        <f t="shared" si="151"/>
        <v>28.362000000000002</v>
      </c>
      <c r="R1302" s="184">
        <f t="shared" si="152"/>
        <v>125.2655</v>
      </c>
      <c r="S1302" s="184">
        <f t="shared" si="153"/>
        <v>153.6275</v>
      </c>
      <c r="T1302" s="184">
        <f t="shared" si="154"/>
        <v>129.99250000000001</v>
      </c>
    </row>
    <row r="1303" spans="1:20" ht="15">
      <c r="A1303" s="62" t="s">
        <v>827</v>
      </c>
      <c r="B1303" s="62">
        <v>1</v>
      </c>
      <c r="C1303" s="63" t="s">
        <v>1448</v>
      </c>
      <c r="D1303" s="62"/>
      <c r="E1303" s="58" t="s">
        <v>1284</v>
      </c>
      <c r="F1303" s="59">
        <v>2598406</v>
      </c>
      <c r="G1303" s="58">
        <v>252</v>
      </c>
      <c r="H1303" s="59">
        <v>41108</v>
      </c>
      <c r="I1303" s="58" t="s">
        <v>1447</v>
      </c>
      <c r="J1303" s="60">
        <v>283.62</v>
      </c>
      <c r="K1303" s="58" t="s">
        <v>386</v>
      </c>
      <c r="L1303" s="58" t="s">
        <v>1863</v>
      </c>
      <c r="M1303" s="124">
        <v>0.1</v>
      </c>
      <c r="N1303" s="177">
        <v>12</v>
      </c>
      <c r="O1303" s="177">
        <f t="shared" si="157"/>
        <v>53</v>
      </c>
      <c r="P1303" s="38">
        <f t="shared" si="150"/>
        <v>2.3635000000000002</v>
      </c>
      <c r="Q1303" s="187">
        <f t="shared" si="151"/>
        <v>28.362000000000002</v>
      </c>
      <c r="R1303" s="184">
        <f t="shared" si="152"/>
        <v>125.2655</v>
      </c>
      <c r="S1303" s="184">
        <f t="shared" si="153"/>
        <v>153.6275</v>
      </c>
      <c r="T1303" s="184">
        <f t="shared" si="154"/>
        <v>129.99250000000001</v>
      </c>
    </row>
    <row r="1304" spans="1:20" ht="15">
      <c r="A1304" s="62" t="s">
        <v>827</v>
      </c>
      <c r="B1304" s="62">
        <v>1</v>
      </c>
      <c r="C1304" s="63" t="s">
        <v>1448</v>
      </c>
      <c r="D1304" s="62"/>
      <c r="E1304" s="58" t="s">
        <v>1258</v>
      </c>
      <c r="F1304" s="59">
        <v>2598406</v>
      </c>
      <c r="G1304" s="58">
        <v>252</v>
      </c>
      <c r="H1304" s="59">
        <v>41108</v>
      </c>
      <c r="I1304" s="58" t="s">
        <v>1447</v>
      </c>
      <c r="J1304" s="60">
        <v>283.62</v>
      </c>
      <c r="K1304" s="58" t="s">
        <v>386</v>
      </c>
      <c r="L1304" s="58" t="s">
        <v>1863</v>
      </c>
      <c r="M1304" s="124">
        <v>0.1</v>
      </c>
      <c r="N1304" s="177">
        <v>12</v>
      </c>
      <c r="O1304" s="177">
        <f t="shared" si="157"/>
        <v>53</v>
      </c>
      <c r="P1304" s="38">
        <f t="shared" si="150"/>
        <v>2.3635000000000002</v>
      </c>
      <c r="Q1304" s="187">
        <f t="shared" si="151"/>
        <v>28.362000000000002</v>
      </c>
      <c r="R1304" s="184">
        <f t="shared" si="152"/>
        <v>125.2655</v>
      </c>
      <c r="S1304" s="184">
        <f t="shared" si="153"/>
        <v>153.6275</v>
      </c>
      <c r="T1304" s="184">
        <f t="shared" si="154"/>
        <v>129.99250000000001</v>
      </c>
    </row>
    <row r="1305" spans="1:20" ht="15">
      <c r="A1305" s="62" t="s">
        <v>827</v>
      </c>
      <c r="B1305" s="62">
        <v>1</v>
      </c>
      <c r="C1305" s="63" t="s">
        <v>1448</v>
      </c>
      <c r="D1305" s="62"/>
      <c r="E1305" s="58" t="s">
        <v>1449</v>
      </c>
      <c r="F1305" s="59">
        <v>2598406</v>
      </c>
      <c r="G1305" s="58">
        <v>252</v>
      </c>
      <c r="H1305" s="59">
        <v>41108</v>
      </c>
      <c r="I1305" s="58" t="s">
        <v>1447</v>
      </c>
      <c r="J1305" s="60">
        <v>283.62</v>
      </c>
      <c r="K1305" s="58" t="s">
        <v>386</v>
      </c>
      <c r="L1305" s="58" t="s">
        <v>1863</v>
      </c>
      <c r="M1305" s="124">
        <v>0.1</v>
      </c>
      <c r="N1305" s="177">
        <v>12</v>
      </c>
      <c r="O1305" s="177">
        <f t="shared" si="157"/>
        <v>53</v>
      </c>
      <c r="P1305" s="38">
        <f t="shared" si="150"/>
        <v>2.3635000000000002</v>
      </c>
      <c r="Q1305" s="187">
        <f t="shared" si="151"/>
        <v>28.362000000000002</v>
      </c>
      <c r="R1305" s="184">
        <f t="shared" si="152"/>
        <v>125.2655</v>
      </c>
      <c r="S1305" s="184">
        <f t="shared" si="153"/>
        <v>153.6275</v>
      </c>
      <c r="T1305" s="184">
        <f t="shared" si="154"/>
        <v>129.99250000000001</v>
      </c>
    </row>
    <row r="1306" spans="1:20" ht="15">
      <c r="A1306" s="62" t="s">
        <v>827</v>
      </c>
      <c r="B1306" s="62">
        <v>1</v>
      </c>
      <c r="C1306" s="63" t="s">
        <v>1448</v>
      </c>
      <c r="D1306" s="62"/>
      <c r="E1306" s="58" t="s">
        <v>1284</v>
      </c>
      <c r="F1306" s="59">
        <v>2598406</v>
      </c>
      <c r="G1306" s="58">
        <v>252</v>
      </c>
      <c r="H1306" s="59">
        <v>41108</v>
      </c>
      <c r="I1306" s="58" t="s">
        <v>1447</v>
      </c>
      <c r="J1306" s="60">
        <v>283.62</v>
      </c>
      <c r="K1306" s="58" t="s">
        <v>386</v>
      </c>
      <c r="L1306" s="58" t="s">
        <v>1863</v>
      </c>
      <c r="M1306" s="124">
        <v>0.1</v>
      </c>
      <c r="N1306" s="177">
        <v>12</v>
      </c>
      <c r="O1306" s="177">
        <f t="shared" si="157"/>
        <v>53</v>
      </c>
      <c r="P1306" s="38">
        <f t="shared" si="150"/>
        <v>2.3635000000000002</v>
      </c>
      <c r="Q1306" s="187">
        <f t="shared" si="151"/>
        <v>28.362000000000002</v>
      </c>
      <c r="R1306" s="184">
        <f t="shared" si="152"/>
        <v>125.2655</v>
      </c>
      <c r="S1306" s="184">
        <f t="shared" si="153"/>
        <v>153.6275</v>
      </c>
      <c r="T1306" s="184">
        <f t="shared" si="154"/>
        <v>129.99250000000001</v>
      </c>
    </row>
    <row r="1307" spans="1:20" ht="15">
      <c r="A1307" s="62" t="s">
        <v>827</v>
      </c>
      <c r="B1307" s="62">
        <v>1</v>
      </c>
      <c r="C1307" s="63" t="s">
        <v>1448</v>
      </c>
      <c r="D1307" s="62"/>
      <c r="E1307" s="58" t="s">
        <v>1284</v>
      </c>
      <c r="F1307" s="59">
        <v>2598406</v>
      </c>
      <c r="G1307" s="58">
        <v>252</v>
      </c>
      <c r="H1307" s="59">
        <v>41108</v>
      </c>
      <c r="I1307" s="58" t="s">
        <v>1447</v>
      </c>
      <c r="J1307" s="60">
        <v>283.62</v>
      </c>
      <c r="K1307" s="58" t="s">
        <v>386</v>
      </c>
      <c r="L1307" s="58" t="s">
        <v>1863</v>
      </c>
      <c r="M1307" s="124">
        <v>0.1</v>
      </c>
      <c r="N1307" s="177">
        <v>12</v>
      </c>
      <c r="O1307" s="177">
        <f t="shared" si="157"/>
        <v>53</v>
      </c>
      <c r="P1307" s="38">
        <f t="shared" si="150"/>
        <v>2.3635000000000002</v>
      </c>
      <c r="Q1307" s="187">
        <f t="shared" si="151"/>
        <v>28.362000000000002</v>
      </c>
      <c r="R1307" s="184">
        <f t="shared" si="152"/>
        <v>125.2655</v>
      </c>
      <c r="S1307" s="184">
        <f t="shared" si="153"/>
        <v>153.6275</v>
      </c>
      <c r="T1307" s="184">
        <f t="shared" si="154"/>
        <v>129.99250000000001</v>
      </c>
    </row>
    <row r="1308" spans="1:20" ht="15">
      <c r="A1308" s="62" t="s">
        <v>827</v>
      </c>
      <c r="B1308" s="62">
        <v>1</v>
      </c>
      <c r="C1308" s="63" t="s">
        <v>834</v>
      </c>
      <c r="D1308" s="62"/>
      <c r="E1308" s="58" t="s">
        <v>653</v>
      </c>
      <c r="F1308" s="58" t="s">
        <v>1450</v>
      </c>
      <c r="G1308" s="58">
        <v>325</v>
      </c>
      <c r="H1308" s="59">
        <v>41141</v>
      </c>
      <c r="I1308" s="58" t="s">
        <v>1451</v>
      </c>
      <c r="J1308" s="60">
        <v>1749</v>
      </c>
      <c r="K1308" s="58" t="s">
        <v>386</v>
      </c>
      <c r="L1308" s="58" t="s">
        <v>1863</v>
      </c>
      <c r="M1308" s="124">
        <v>0.1</v>
      </c>
      <c r="N1308" s="177">
        <v>12</v>
      </c>
      <c r="O1308" s="177">
        <f>4+12+12+12+12</f>
        <v>52</v>
      </c>
      <c r="P1308" s="38">
        <f t="shared" si="150"/>
        <v>14.575000000000001</v>
      </c>
      <c r="Q1308" s="187">
        <f t="shared" si="151"/>
        <v>174.9</v>
      </c>
      <c r="R1308" s="184">
        <f t="shared" si="152"/>
        <v>757.90000000000009</v>
      </c>
      <c r="S1308" s="184">
        <f t="shared" si="153"/>
        <v>932.80000000000007</v>
      </c>
      <c r="T1308" s="184">
        <f t="shared" si="154"/>
        <v>816.19999999999993</v>
      </c>
    </row>
    <row r="1309" spans="1:20" ht="15">
      <c r="A1309" s="62" t="s">
        <v>827</v>
      </c>
      <c r="B1309" s="62">
        <v>1</v>
      </c>
      <c r="C1309" s="63" t="s">
        <v>834</v>
      </c>
      <c r="D1309" s="62"/>
      <c r="E1309" s="58" t="s">
        <v>653</v>
      </c>
      <c r="F1309" s="58" t="s">
        <v>1450</v>
      </c>
      <c r="G1309" s="58">
        <v>325</v>
      </c>
      <c r="H1309" s="59">
        <v>41137</v>
      </c>
      <c r="I1309" s="58" t="s">
        <v>1452</v>
      </c>
      <c r="J1309" s="60">
        <v>1749</v>
      </c>
      <c r="K1309" s="58" t="s">
        <v>386</v>
      </c>
      <c r="L1309" s="58" t="s">
        <v>1863</v>
      </c>
      <c r="M1309" s="124">
        <v>0.1</v>
      </c>
      <c r="N1309" s="177">
        <v>12</v>
      </c>
      <c r="O1309" s="177">
        <f t="shared" ref="O1309:O1314" si="158">4+12+12+12+12</f>
        <v>52</v>
      </c>
      <c r="P1309" s="38">
        <f t="shared" si="150"/>
        <v>14.575000000000001</v>
      </c>
      <c r="Q1309" s="187">
        <f t="shared" si="151"/>
        <v>174.9</v>
      </c>
      <c r="R1309" s="184">
        <f t="shared" si="152"/>
        <v>757.90000000000009</v>
      </c>
      <c r="S1309" s="184">
        <f t="shared" si="153"/>
        <v>932.80000000000007</v>
      </c>
      <c r="T1309" s="184">
        <f t="shared" si="154"/>
        <v>816.19999999999993</v>
      </c>
    </row>
    <row r="1310" spans="1:20" ht="15">
      <c r="A1310" s="62" t="s">
        <v>827</v>
      </c>
      <c r="B1310" s="62">
        <v>1</v>
      </c>
      <c r="C1310" s="63" t="s">
        <v>1453</v>
      </c>
      <c r="D1310" s="62"/>
      <c r="E1310" s="58" t="s">
        <v>1454</v>
      </c>
      <c r="F1310" s="58" t="s">
        <v>1455</v>
      </c>
      <c r="G1310" s="58">
        <v>330</v>
      </c>
      <c r="H1310" s="59">
        <v>41151</v>
      </c>
      <c r="I1310" s="58" t="s">
        <v>1456</v>
      </c>
      <c r="J1310" s="60">
        <v>2854.99</v>
      </c>
      <c r="K1310" s="58" t="s">
        <v>1457</v>
      </c>
      <c r="L1310" s="58" t="s">
        <v>1887</v>
      </c>
      <c r="M1310" s="124">
        <v>0.1</v>
      </c>
      <c r="N1310" s="177">
        <v>12</v>
      </c>
      <c r="O1310" s="177">
        <f t="shared" si="158"/>
        <v>52</v>
      </c>
      <c r="P1310" s="38">
        <f t="shared" si="150"/>
        <v>23.791583333333332</v>
      </c>
      <c r="Q1310" s="187">
        <f t="shared" si="151"/>
        <v>285.49899999999997</v>
      </c>
      <c r="R1310" s="184">
        <f t="shared" si="152"/>
        <v>1237.1623333333332</v>
      </c>
      <c r="S1310" s="184">
        <f t="shared" si="153"/>
        <v>1522.6613333333332</v>
      </c>
      <c r="T1310" s="184">
        <f t="shared" si="154"/>
        <v>1332.3286666666665</v>
      </c>
    </row>
    <row r="1311" spans="1:20" ht="15">
      <c r="A1311" s="62" t="s">
        <v>827</v>
      </c>
      <c r="B1311" s="62">
        <v>1</v>
      </c>
      <c r="C1311" s="63" t="s">
        <v>1458</v>
      </c>
      <c r="D1311" s="62"/>
      <c r="E1311" s="42" t="s">
        <v>653</v>
      </c>
      <c r="F1311" s="59">
        <v>2599502</v>
      </c>
      <c r="G1311" s="58">
        <v>346</v>
      </c>
      <c r="H1311" s="59">
        <v>41152</v>
      </c>
      <c r="I1311" s="58"/>
      <c r="J1311" s="60">
        <v>2219</v>
      </c>
      <c r="K1311" s="58" t="s">
        <v>1386</v>
      </c>
      <c r="L1311" s="58" t="s">
        <v>1863</v>
      </c>
      <c r="M1311" s="124">
        <v>0.1</v>
      </c>
      <c r="N1311" s="177">
        <v>12</v>
      </c>
      <c r="O1311" s="177">
        <f t="shared" si="158"/>
        <v>52</v>
      </c>
      <c r="P1311" s="38">
        <f t="shared" si="150"/>
        <v>18.491666666666667</v>
      </c>
      <c r="Q1311" s="187">
        <f t="shared" si="151"/>
        <v>221.9</v>
      </c>
      <c r="R1311" s="184">
        <f t="shared" si="152"/>
        <v>961.56666666666672</v>
      </c>
      <c r="S1311" s="184">
        <f t="shared" si="153"/>
        <v>1183.4666666666667</v>
      </c>
      <c r="T1311" s="184">
        <f t="shared" si="154"/>
        <v>1035.5333333333333</v>
      </c>
    </row>
    <row r="1312" spans="1:20" ht="15">
      <c r="A1312" s="62" t="s">
        <v>827</v>
      </c>
      <c r="B1312" s="62">
        <v>1</v>
      </c>
      <c r="C1312" s="63" t="s">
        <v>1459</v>
      </c>
      <c r="D1312" s="62"/>
      <c r="E1312" s="58" t="s">
        <v>1307</v>
      </c>
      <c r="F1312" s="59">
        <v>2597310</v>
      </c>
      <c r="G1312" s="58">
        <v>231</v>
      </c>
      <c r="H1312" s="59">
        <v>41089</v>
      </c>
      <c r="I1312" s="58">
        <v>624</v>
      </c>
      <c r="J1312" s="60">
        <v>1334</v>
      </c>
      <c r="K1312" s="58" t="s">
        <v>1460</v>
      </c>
      <c r="L1312" s="58" t="s">
        <v>1888</v>
      </c>
      <c r="M1312" s="124">
        <v>0.1</v>
      </c>
      <c r="N1312" s="177">
        <v>12</v>
      </c>
      <c r="O1312" s="177">
        <f>6+12+12+12+12</f>
        <v>54</v>
      </c>
      <c r="P1312" s="38">
        <f t="shared" si="150"/>
        <v>11.116666666666667</v>
      </c>
      <c r="Q1312" s="187">
        <f t="shared" si="151"/>
        <v>133.4</v>
      </c>
      <c r="R1312" s="184">
        <f t="shared" si="152"/>
        <v>600.30000000000007</v>
      </c>
      <c r="S1312" s="184">
        <f t="shared" si="153"/>
        <v>733.7</v>
      </c>
      <c r="T1312" s="184">
        <f t="shared" si="154"/>
        <v>600.29999999999995</v>
      </c>
    </row>
    <row r="1313" spans="1:20" ht="15">
      <c r="A1313" s="62" t="s">
        <v>827</v>
      </c>
      <c r="B1313" s="62">
        <v>1</v>
      </c>
      <c r="C1313" s="63" t="s">
        <v>1461</v>
      </c>
      <c r="D1313" s="62"/>
      <c r="E1313" s="58" t="s">
        <v>1284</v>
      </c>
      <c r="F1313" s="58" t="s">
        <v>1462</v>
      </c>
      <c r="G1313" s="58">
        <v>348</v>
      </c>
      <c r="H1313" s="59">
        <v>41152</v>
      </c>
      <c r="I1313" s="58" t="s">
        <v>1463</v>
      </c>
      <c r="J1313" s="60">
        <v>1948.8</v>
      </c>
      <c r="K1313" s="58" t="s">
        <v>1464</v>
      </c>
      <c r="L1313" s="58" t="s">
        <v>1877</v>
      </c>
      <c r="M1313" s="61">
        <v>0.33329999999999999</v>
      </c>
      <c r="N1313" s="177">
        <v>0</v>
      </c>
      <c r="O1313" s="177"/>
      <c r="P1313" s="38">
        <f t="shared" si="150"/>
        <v>54.127919999999996</v>
      </c>
      <c r="Q1313" s="187">
        <f t="shared" si="151"/>
        <v>0</v>
      </c>
      <c r="R1313" s="184">
        <f t="shared" si="152"/>
        <v>0</v>
      </c>
      <c r="S1313" s="184">
        <f t="shared" si="153"/>
        <v>0</v>
      </c>
      <c r="T1313" s="184">
        <f t="shared" si="154"/>
        <v>1948.8</v>
      </c>
    </row>
    <row r="1314" spans="1:20" ht="15">
      <c r="A1314" s="62" t="s">
        <v>827</v>
      </c>
      <c r="B1314" s="55">
        <v>1</v>
      </c>
      <c r="C1314" s="49" t="s">
        <v>835</v>
      </c>
      <c r="D1314" s="55"/>
      <c r="E1314" s="58" t="s">
        <v>653</v>
      </c>
      <c r="F1314" s="58" t="s">
        <v>1465</v>
      </c>
      <c r="G1314" s="58"/>
      <c r="H1314" s="59">
        <v>41152</v>
      </c>
      <c r="I1314" s="58"/>
      <c r="J1314" s="60">
        <v>2150.5</v>
      </c>
      <c r="K1314" s="58"/>
      <c r="L1314" s="58" t="s">
        <v>1887</v>
      </c>
      <c r="M1314" s="124">
        <v>0.1</v>
      </c>
      <c r="N1314" s="177">
        <v>12</v>
      </c>
      <c r="O1314" s="177">
        <f t="shared" si="158"/>
        <v>52</v>
      </c>
      <c r="P1314" s="38">
        <f t="shared" si="150"/>
        <v>17.920833333333334</v>
      </c>
      <c r="Q1314" s="187">
        <f t="shared" si="151"/>
        <v>215.05</v>
      </c>
      <c r="R1314" s="184">
        <f t="shared" si="152"/>
        <v>931.88333333333344</v>
      </c>
      <c r="S1314" s="184">
        <f t="shared" si="153"/>
        <v>1146.9333333333334</v>
      </c>
      <c r="T1314" s="184">
        <f t="shared" si="154"/>
        <v>1003.5666666666666</v>
      </c>
    </row>
    <row r="1315" spans="1:20" ht="15">
      <c r="A1315" s="216" t="s">
        <v>827</v>
      </c>
      <c r="B1315" s="216">
        <v>1</v>
      </c>
      <c r="C1315" s="42" t="s">
        <v>1466</v>
      </c>
      <c r="D1315" s="216"/>
      <c r="E1315" s="58"/>
      <c r="F1315" s="58"/>
      <c r="G1315" s="58">
        <v>424</v>
      </c>
      <c r="H1315" s="59">
        <v>41186</v>
      </c>
      <c r="I1315" s="58" t="s">
        <v>1467</v>
      </c>
      <c r="J1315" s="60">
        <v>81.2</v>
      </c>
      <c r="K1315" s="195" t="s">
        <v>1464</v>
      </c>
      <c r="L1315" s="58" t="s">
        <v>1877</v>
      </c>
      <c r="M1315" s="61">
        <v>0.33329999999999999</v>
      </c>
      <c r="N1315" s="177">
        <v>0</v>
      </c>
      <c r="O1315" s="177">
        <v>36</v>
      </c>
      <c r="P1315" s="38">
        <f t="shared" si="150"/>
        <v>2.2553299999999998</v>
      </c>
      <c r="Q1315" s="187">
        <f t="shared" si="151"/>
        <v>0</v>
      </c>
      <c r="R1315" s="184">
        <f t="shared" si="152"/>
        <v>81.191879999999998</v>
      </c>
      <c r="S1315" s="184">
        <f t="shared" si="153"/>
        <v>81.191879999999998</v>
      </c>
      <c r="T1315" s="184">
        <f t="shared" si="154"/>
        <v>8.1200000000052341E-3</v>
      </c>
    </row>
    <row r="1316" spans="1:20" ht="15">
      <c r="A1316" s="216" t="s">
        <v>827</v>
      </c>
      <c r="B1316" s="216">
        <v>1</v>
      </c>
      <c r="C1316" s="42" t="s">
        <v>1468</v>
      </c>
      <c r="D1316" s="216"/>
      <c r="E1316" s="58" t="s">
        <v>855</v>
      </c>
      <c r="F1316" s="58" t="s">
        <v>1469</v>
      </c>
      <c r="G1316" s="58">
        <v>474</v>
      </c>
      <c r="H1316" s="59">
        <v>41205</v>
      </c>
      <c r="I1316" s="58">
        <v>1573</v>
      </c>
      <c r="J1316" s="60">
        <v>3886</v>
      </c>
      <c r="K1316" s="58" t="s">
        <v>811</v>
      </c>
      <c r="L1316" s="58" t="s">
        <v>1884</v>
      </c>
      <c r="M1316" s="124">
        <v>0.1</v>
      </c>
      <c r="N1316" s="177">
        <v>12</v>
      </c>
      <c r="O1316" s="177">
        <f>2+12+12+12+12</f>
        <v>50</v>
      </c>
      <c r="P1316" s="38">
        <f t="shared" si="150"/>
        <v>32.383333333333333</v>
      </c>
      <c r="Q1316" s="187">
        <f t="shared" si="151"/>
        <v>388.6</v>
      </c>
      <c r="R1316" s="184">
        <f t="shared" si="152"/>
        <v>1619.1666666666667</v>
      </c>
      <c r="S1316" s="184">
        <f t="shared" si="153"/>
        <v>2007.7666666666669</v>
      </c>
      <c r="T1316" s="184">
        <f t="shared" si="154"/>
        <v>1878.2333333333331</v>
      </c>
    </row>
    <row r="1317" spans="1:20" ht="15">
      <c r="A1317" s="216" t="s">
        <v>827</v>
      </c>
      <c r="B1317" s="216">
        <v>1</v>
      </c>
      <c r="C1317" s="42" t="s">
        <v>1470</v>
      </c>
      <c r="D1317" s="216"/>
      <c r="E1317" s="197" t="s">
        <v>1471</v>
      </c>
      <c r="F1317" s="58" t="s">
        <v>1469</v>
      </c>
      <c r="G1317" s="58">
        <v>474</v>
      </c>
      <c r="H1317" s="59">
        <v>41205</v>
      </c>
      <c r="I1317" s="58">
        <v>1573</v>
      </c>
      <c r="J1317" s="60">
        <v>3886</v>
      </c>
      <c r="K1317" s="58" t="s">
        <v>811</v>
      </c>
      <c r="L1317" s="58" t="s">
        <v>1884</v>
      </c>
      <c r="M1317" s="124">
        <v>0.1</v>
      </c>
      <c r="N1317" s="177">
        <v>12</v>
      </c>
      <c r="O1317" s="177">
        <f t="shared" ref="O1317:O1318" si="159">2+12+12+12+12</f>
        <v>50</v>
      </c>
      <c r="P1317" s="38">
        <f t="shared" si="150"/>
        <v>32.383333333333333</v>
      </c>
      <c r="Q1317" s="187">
        <f t="shared" si="151"/>
        <v>388.6</v>
      </c>
      <c r="R1317" s="184">
        <f t="shared" si="152"/>
        <v>1619.1666666666667</v>
      </c>
      <c r="S1317" s="184">
        <f t="shared" si="153"/>
        <v>2007.7666666666669</v>
      </c>
      <c r="T1317" s="184">
        <f t="shared" si="154"/>
        <v>1878.2333333333331</v>
      </c>
    </row>
    <row r="1318" spans="1:20" ht="15">
      <c r="A1318" s="216" t="s">
        <v>827</v>
      </c>
      <c r="B1318" s="216">
        <v>1</v>
      </c>
      <c r="C1318" s="42" t="s">
        <v>1472</v>
      </c>
      <c r="D1318" s="216"/>
      <c r="E1318" s="58" t="s">
        <v>1307</v>
      </c>
      <c r="F1318" s="58"/>
      <c r="G1318" s="58">
        <v>459</v>
      </c>
      <c r="H1318" s="59">
        <v>41205</v>
      </c>
      <c r="I1318" s="58" t="s">
        <v>1473</v>
      </c>
      <c r="J1318" s="60">
        <v>1064.8800000000001</v>
      </c>
      <c r="K1318" s="58" t="s">
        <v>431</v>
      </c>
      <c r="L1318" s="58" t="s">
        <v>1883</v>
      </c>
      <c r="M1318" s="124">
        <v>0.1</v>
      </c>
      <c r="N1318" s="177">
        <v>12</v>
      </c>
      <c r="O1318" s="177">
        <f t="shared" si="159"/>
        <v>50</v>
      </c>
      <c r="P1318" s="38">
        <f t="shared" si="150"/>
        <v>8.8740000000000006</v>
      </c>
      <c r="Q1318" s="187">
        <f t="shared" si="151"/>
        <v>106.488</v>
      </c>
      <c r="R1318" s="184">
        <f t="shared" si="152"/>
        <v>443.70000000000005</v>
      </c>
      <c r="S1318" s="184">
        <f t="shared" si="153"/>
        <v>550.1880000000001</v>
      </c>
      <c r="T1318" s="184">
        <f t="shared" si="154"/>
        <v>514.69200000000001</v>
      </c>
    </row>
    <row r="1319" spans="1:20" ht="15">
      <c r="A1319" s="216" t="s">
        <v>827</v>
      </c>
      <c r="B1319" s="216">
        <v>1</v>
      </c>
      <c r="C1319" s="42" t="s">
        <v>1474</v>
      </c>
      <c r="D1319" s="216"/>
      <c r="E1319" s="58" t="s">
        <v>1307</v>
      </c>
      <c r="F1319" s="58"/>
      <c r="G1319" s="58"/>
      <c r="H1319" s="58"/>
      <c r="I1319" s="58"/>
      <c r="J1319" s="60"/>
      <c r="K1319" s="58"/>
      <c r="L1319" s="58"/>
      <c r="M1319" s="61"/>
      <c r="N1319" s="177"/>
      <c r="O1319" s="177"/>
      <c r="P1319" s="38">
        <f t="shared" si="150"/>
        <v>0</v>
      </c>
      <c r="Q1319" s="187">
        <f t="shared" si="151"/>
        <v>0</v>
      </c>
      <c r="R1319" s="184">
        <f t="shared" si="152"/>
        <v>0</v>
      </c>
      <c r="S1319" s="184">
        <f t="shared" si="153"/>
        <v>0</v>
      </c>
      <c r="T1319" s="184">
        <f t="shared" si="154"/>
        <v>0</v>
      </c>
    </row>
    <row r="1320" spans="1:20" ht="15">
      <c r="A1320" s="216" t="s">
        <v>827</v>
      </c>
      <c r="B1320" s="216">
        <v>1</v>
      </c>
      <c r="C1320" s="42" t="s">
        <v>1475</v>
      </c>
      <c r="D1320" s="216"/>
      <c r="E1320" s="58" t="s">
        <v>1256</v>
      </c>
      <c r="F1320" s="58" t="s">
        <v>1476</v>
      </c>
      <c r="G1320" s="58">
        <v>445</v>
      </c>
      <c r="H1320" s="59">
        <v>41205</v>
      </c>
      <c r="I1320" s="58"/>
      <c r="J1320" s="60">
        <v>429.2</v>
      </c>
      <c r="K1320" s="58"/>
      <c r="L1320" s="58" t="s">
        <v>1877</v>
      </c>
      <c r="M1320" s="61">
        <v>0.33329999999999999</v>
      </c>
      <c r="N1320" s="177">
        <v>0</v>
      </c>
      <c r="O1320" s="177">
        <v>36</v>
      </c>
      <c r="P1320" s="38">
        <f t="shared" si="150"/>
        <v>11.92103</v>
      </c>
      <c r="Q1320" s="187">
        <f t="shared" si="151"/>
        <v>0</v>
      </c>
      <c r="R1320" s="184">
        <f t="shared" si="152"/>
        <v>429.15708000000001</v>
      </c>
      <c r="S1320" s="184">
        <f t="shared" si="153"/>
        <v>429.15708000000001</v>
      </c>
      <c r="T1320" s="184">
        <f t="shared" si="154"/>
        <v>4.2919999999980973E-2</v>
      </c>
    </row>
    <row r="1321" spans="1:20" ht="15">
      <c r="A1321" s="216" t="s">
        <v>827</v>
      </c>
      <c r="B1321" s="216">
        <v>1</v>
      </c>
      <c r="C1321" s="42" t="s">
        <v>1477</v>
      </c>
      <c r="D1321" s="216"/>
      <c r="E1321" s="58" t="s">
        <v>1307</v>
      </c>
      <c r="F1321" s="58" t="s">
        <v>1478</v>
      </c>
      <c r="G1321" s="58">
        <v>506</v>
      </c>
      <c r="H1321" s="59">
        <v>41214</v>
      </c>
      <c r="I1321" s="58">
        <v>1583</v>
      </c>
      <c r="J1321" s="60">
        <v>5736.2</v>
      </c>
      <c r="K1321" s="58" t="s">
        <v>811</v>
      </c>
      <c r="L1321" s="58" t="s">
        <v>1884</v>
      </c>
      <c r="M1321" s="124">
        <v>0.1</v>
      </c>
      <c r="N1321" s="177">
        <v>12</v>
      </c>
      <c r="O1321" s="177">
        <f>1+12+12+12+12</f>
        <v>49</v>
      </c>
      <c r="P1321" s="38">
        <f t="shared" si="150"/>
        <v>47.801666666666669</v>
      </c>
      <c r="Q1321" s="187">
        <f t="shared" si="151"/>
        <v>573.62</v>
      </c>
      <c r="R1321" s="184">
        <f t="shared" si="152"/>
        <v>2342.2816666666668</v>
      </c>
      <c r="S1321" s="184">
        <f t="shared" si="153"/>
        <v>2915.9016666666666</v>
      </c>
      <c r="T1321" s="184">
        <f t="shared" si="154"/>
        <v>2820.2983333333332</v>
      </c>
    </row>
    <row r="1322" spans="1:20" ht="15">
      <c r="A1322" s="216" t="s">
        <v>827</v>
      </c>
      <c r="B1322" s="216">
        <v>1</v>
      </c>
      <c r="C1322" s="42" t="s">
        <v>1479</v>
      </c>
      <c r="D1322" s="216"/>
      <c r="E1322" s="197" t="s">
        <v>1480</v>
      </c>
      <c r="F1322" s="58" t="s">
        <v>1478</v>
      </c>
      <c r="G1322" s="58">
        <v>506</v>
      </c>
      <c r="H1322" s="59">
        <v>41214</v>
      </c>
      <c r="I1322" s="58">
        <v>1583</v>
      </c>
      <c r="J1322" s="60">
        <v>5736.2</v>
      </c>
      <c r="K1322" s="58" t="s">
        <v>811</v>
      </c>
      <c r="L1322" s="58" t="s">
        <v>1884</v>
      </c>
      <c r="M1322" s="124">
        <v>0.1</v>
      </c>
      <c r="N1322" s="177">
        <v>12</v>
      </c>
      <c r="O1322" s="177">
        <f>1+12+12+12+12</f>
        <v>49</v>
      </c>
      <c r="P1322" s="38">
        <f t="shared" si="150"/>
        <v>47.801666666666669</v>
      </c>
      <c r="Q1322" s="187">
        <f t="shared" si="151"/>
        <v>573.62</v>
      </c>
      <c r="R1322" s="184">
        <f t="shared" si="152"/>
        <v>2342.2816666666668</v>
      </c>
      <c r="S1322" s="184">
        <f t="shared" si="153"/>
        <v>2915.9016666666666</v>
      </c>
      <c r="T1322" s="184">
        <f t="shared" si="154"/>
        <v>2820.2983333333332</v>
      </c>
    </row>
    <row r="1323" spans="1:20" ht="15">
      <c r="A1323" s="216" t="s">
        <v>827</v>
      </c>
      <c r="B1323" s="216">
        <v>1</v>
      </c>
      <c r="C1323" s="42" t="s">
        <v>1481</v>
      </c>
      <c r="D1323" s="216"/>
      <c r="E1323" s="58" t="s">
        <v>1256</v>
      </c>
      <c r="F1323" s="58"/>
      <c r="G1323" s="58">
        <v>529</v>
      </c>
      <c r="H1323" s="59">
        <v>41240</v>
      </c>
      <c r="I1323" s="58" t="s">
        <v>1482</v>
      </c>
      <c r="J1323" s="60">
        <v>758</v>
      </c>
      <c r="K1323" s="58" t="s">
        <v>1483</v>
      </c>
      <c r="L1323" s="58" t="s">
        <v>1884</v>
      </c>
      <c r="M1323" s="124">
        <v>0.1</v>
      </c>
      <c r="N1323" s="177">
        <v>12</v>
      </c>
      <c r="O1323" s="177">
        <f>1+12+12+12+12</f>
        <v>49</v>
      </c>
      <c r="P1323" s="38">
        <f t="shared" si="150"/>
        <v>6.3166666666666664</v>
      </c>
      <c r="Q1323" s="187">
        <f t="shared" si="151"/>
        <v>75.8</v>
      </c>
      <c r="R1323" s="184">
        <f t="shared" si="152"/>
        <v>309.51666666666665</v>
      </c>
      <c r="S1323" s="184">
        <f t="shared" si="153"/>
        <v>385.31666666666666</v>
      </c>
      <c r="T1323" s="184">
        <f t="shared" si="154"/>
        <v>372.68333333333334</v>
      </c>
    </row>
    <row r="1324" spans="1:20" ht="15">
      <c r="A1324" s="216" t="s">
        <v>827</v>
      </c>
      <c r="B1324" s="216">
        <v>1</v>
      </c>
      <c r="C1324" s="42" t="s">
        <v>1484</v>
      </c>
      <c r="D1324" s="216"/>
      <c r="E1324" s="58" t="s">
        <v>1258</v>
      </c>
      <c r="F1324" s="59">
        <v>2600232</v>
      </c>
      <c r="G1324" s="58">
        <v>515</v>
      </c>
      <c r="H1324" s="59">
        <v>41254</v>
      </c>
      <c r="I1324" s="58" t="s">
        <v>1485</v>
      </c>
      <c r="J1324" s="60">
        <v>329</v>
      </c>
      <c r="K1324" s="58" t="s">
        <v>1486</v>
      </c>
      <c r="L1324" s="58" t="s">
        <v>1863</v>
      </c>
      <c r="M1324" s="124">
        <v>0.1</v>
      </c>
      <c r="N1324" s="177">
        <v>12</v>
      </c>
      <c r="O1324" s="177">
        <f>12+12+12+12</f>
        <v>48</v>
      </c>
      <c r="P1324" s="38">
        <f t="shared" si="150"/>
        <v>2.7416666666666667</v>
      </c>
      <c r="Q1324" s="187">
        <f t="shared" si="151"/>
        <v>32.9</v>
      </c>
      <c r="R1324" s="184">
        <f t="shared" si="152"/>
        <v>131.6</v>
      </c>
      <c r="S1324" s="184">
        <f t="shared" si="153"/>
        <v>164.5</v>
      </c>
      <c r="T1324" s="184">
        <f t="shared" si="154"/>
        <v>164.5</v>
      </c>
    </row>
    <row r="1325" spans="1:20" ht="15">
      <c r="A1325" s="216" t="s">
        <v>827</v>
      </c>
      <c r="B1325" s="216">
        <v>1</v>
      </c>
      <c r="C1325" s="42" t="s">
        <v>1484</v>
      </c>
      <c r="D1325" s="216"/>
      <c r="E1325" s="58" t="s">
        <v>1258</v>
      </c>
      <c r="F1325" s="59">
        <v>2600232</v>
      </c>
      <c r="G1325" s="58">
        <v>515</v>
      </c>
      <c r="H1325" s="59">
        <v>41254</v>
      </c>
      <c r="I1325" s="58" t="s">
        <v>1485</v>
      </c>
      <c r="J1325" s="60">
        <v>329</v>
      </c>
      <c r="K1325" s="58" t="s">
        <v>1486</v>
      </c>
      <c r="L1325" s="58" t="s">
        <v>1863</v>
      </c>
      <c r="M1325" s="124">
        <v>0.1</v>
      </c>
      <c r="N1325" s="177">
        <v>12</v>
      </c>
      <c r="O1325" s="177">
        <f>12+12+12+12</f>
        <v>48</v>
      </c>
      <c r="P1325" s="38">
        <f t="shared" si="150"/>
        <v>2.7416666666666667</v>
      </c>
      <c r="Q1325" s="187">
        <f t="shared" si="151"/>
        <v>32.9</v>
      </c>
      <c r="R1325" s="184">
        <f t="shared" si="152"/>
        <v>131.6</v>
      </c>
      <c r="S1325" s="184">
        <f t="shared" si="153"/>
        <v>164.5</v>
      </c>
      <c r="T1325" s="184">
        <f t="shared" si="154"/>
        <v>164.5</v>
      </c>
    </row>
    <row r="1326" spans="1:20" ht="15">
      <c r="A1326" s="216" t="s">
        <v>827</v>
      </c>
      <c r="B1326" s="216">
        <v>1</v>
      </c>
      <c r="C1326" s="49" t="s">
        <v>892</v>
      </c>
      <c r="D1326" s="55"/>
      <c r="E1326" s="58"/>
      <c r="F1326" s="58"/>
      <c r="G1326" s="58">
        <v>535</v>
      </c>
      <c r="H1326" s="59">
        <v>41242</v>
      </c>
      <c r="I1326" s="58">
        <v>2632</v>
      </c>
      <c r="J1326" s="60">
        <v>348</v>
      </c>
      <c r="K1326" s="58" t="s">
        <v>355</v>
      </c>
      <c r="L1326" s="58" t="s">
        <v>1883</v>
      </c>
      <c r="M1326" s="124">
        <v>0.1</v>
      </c>
      <c r="N1326" s="177">
        <v>12</v>
      </c>
      <c r="O1326" s="177">
        <v>49</v>
      </c>
      <c r="P1326" s="38">
        <f t="shared" si="150"/>
        <v>2.9000000000000004</v>
      </c>
      <c r="Q1326" s="187">
        <f t="shared" si="151"/>
        <v>34.800000000000004</v>
      </c>
      <c r="R1326" s="184">
        <f t="shared" si="152"/>
        <v>142.10000000000002</v>
      </c>
      <c r="S1326" s="184">
        <f t="shared" si="153"/>
        <v>176.90000000000003</v>
      </c>
      <c r="T1326" s="184">
        <f t="shared" si="154"/>
        <v>171.09999999999997</v>
      </c>
    </row>
    <row r="1327" spans="1:20" ht="15">
      <c r="A1327" s="216" t="s">
        <v>827</v>
      </c>
      <c r="B1327" s="216">
        <v>1</v>
      </c>
      <c r="C1327" s="49" t="s">
        <v>892</v>
      </c>
      <c r="D1327" s="55"/>
      <c r="E1327" s="58" t="s">
        <v>1258</v>
      </c>
      <c r="F1327" s="58"/>
      <c r="G1327" s="58">
        <v>535</v>
      </c>
      <c r="H1327" s="59">
        <v>41242</v>
      </c>
      <c r="I1327" s="58">
        <v>2632</v>
      </c>
      <c r="J1327" s="60">
        <v>348</v>
      </c>
      <c r="K1327" s="58" t="s">
        <v>355</v>
      </c>
      <c r="L1327" s="58" t="s">
        <v>1883</v>
      </c>
      <c r="M1327" s="124">
        <v>0.1</v>
      </c>
      <c r="N1327" s="177">
        <v>12</v>
      </c>
      <c r="O1327" s="177">
        <v>49</v>
      </c>
      <c r="P1327" s="38">
        <f t="shared" si="150"/>
        <v>2.9000000000000004</v>
      </c>
      <c r="Q1327" s="187">
        <f t="shared" si="151"/>
        <v>34.800000000000004</v>
      </c>
      <c r="R1327" s="184">
        <f t="shared" si="152"/>
        <v>142.10000000000002</v>
      </c>
      <c r="S1327" s="184">
        <f t="shared" si="153"/>
        <v>176.90000000000003</v>
      </c>
      <c r="T1327" s="184">
        <f t="shared" si="154"/>
        <v>171.09999999999997</v>
      </c>
    </row>
    <row r="1328" spans="1:20" ht="15">
      <c r="A1328" s="216" t="s">
        <v>827</v>
      </c>
      <c r="B1328" s="62">
        <v>1</v>
      </c>
      <c r="C1328" s="63" t="s">
        <v>1487</v>
      </c>
      <c r="D1328" s="62"/>
      <c r="E1328" s="58"/>
      <c r="F1328" s="59">
        <v>1384341</v>
      </c>
      <c r="G1328" s="58">
        <v>930</v>
      </c>
      <c r="H1328" s="59">
        <v>40569</v>
      </c>
      <c r="I1328" s="58" t="s">
        <v>1488</v>
      </c>
      <c r="J1328" s="60">
        <v>1999.9</v>
      </c>
      <c r="K1328" s="58" t="s">
        <v>396</v>
      </c>
      <c r="L1328" s="58" t="s">
        <v>1863</v>
      </c>
      <c r="M1328" s="124">
        <v>0.1</v>
      </c>
      <c r="N1328" s="177">
        <v>12</v>
      </c>
      <c r="O1328" s="177">
        <f>11+12+12+12+12+12</f>
        <v>71</v>
      </c>
      <c r="P1328" s="38">
        <f t="shared" si="150"/>
        <v>16.665833333333335</v>
      </c>
      <c r="Q1328" s="187">
        <f t="shared" si="151"/>
        <v>199.99</v>
      </c>
      <c r="R1328" s="184">
        <f t="shared" si="152"/>
        <v>1183.2741666666668</v>
      </c>
      <c r="S1328" s="184">
        <f t="shared" si="153"/>
        <v>1383.2641666666668</v>
      </c>
      <c r="T1328" s="184">
        <f t="shared" si="154"/>
        <v>616.63583333333327</v>
      </c>
    </row>
    <row r="1329" spans="1:20" ht="15">
      <c r="A1329" s="216" t="s">
        <v>827</v>
      </c>
      <c r="B1329" s="216">
        <v>1</v>
      </c>
      <c r="C1329" s="42" t="s">
        <v>840</v>
      </c>
      <c r="D1329" s="216"/>
      <c r="E1329" s="58" t="s">
        <v>1255</v>
      </c>
      <c r="F1329" s="58" t="s">
        <v>748</v>
      </c>
      <c r="G1329" s="58">
        <v>424</v>
      </c>
      <c r="H1329" s="59">
        <v>41187</v>
      </c>
      <c r="I1329" s="58" t="s">
        <v>1489</v>
      </c>
      <c r="J1329" s="60">
        <v>449</v>
      </c>
      <c r="K1329" s="58" t="s">
        <v>386</v>
      </c>
      <c r="L1329" s="58" t="s">
        <v>1863</v>
      </c>
      <c r="M1329" s="124">
        <v>0.1</v>
      </c>
      <c r="N1329" s="177">
        <v>12</v>
      </c>
      <c r="O1329" s="177">
        <f>2+12+12+12+12</f>
        <v>50</v>
      </c>
      <c r="P1329" s="38">
        <f t="shared" si="150"/>
        <v>3.7416666666666671</v>
      </c>
      <c r="Q1329" s="187">
        <f t="shared" si="151"/>
        <v>44.900000000000006</v>
      </c>
      <c r="R1329" s="184">
        <f t="shared" si="152"/>
        <v>187.08333333333337</v>
      </c>
      <c r="S1329" s="184">
        <f t="shared" si="153"/>
        <v>231.98333333333338</v>
      </c>
      <c r="T1329" s="184">
        <f t="shared" si="154"/>
        <v>217.01666666666662</v>
      </c>
    </row>
    <row r="1330" spans="1:20" ht="15">
      <c r="A1330" s="216" t="s">
        <v>827</v>
      </c>
      <c r="B1330" s="216">
        <v>1</v>
      </c>
      <c r="C1330" s="42" t="s">
        <v>1490</v>
      </c>
      <c r="D1330" s="216"/>
      <c r="E1330" s="58" t="s">
        <v>1308</v>
      </c>
      <c r="F1330" s="59">
        <v>2599867</v>
      </c>
      <c r="G1330" s="58">
        <v>446</v>
      </c>
      <c r="H1330" s="59">
        <v>41198</v>
      </c>
      <c r="I1330" s="58" t="s">
        <v>1491</v>
      </c>
      <c r="J1330" s="60">
        <v>405.18</v>
      </c>
      <c r="K1330" s="58" t="s">
        <v>1492</v>
      </c>
      <c r="L1330" s="58" t="s">
        <v>1884</v>
      </c>
      <c r="M1330" s="124">
        <v>0.1</v>
      </c>
      <c r="N1330" s="177">
        <v>12</v>
      </c>
      <c r="O1330" s="177">
        <f>2+12+12+12+12</f>
        <v>50</v>
      </c>
      <c r="P1330" s="38">
        <f t="shared" si="150"/>
        <v>3.3765000000000001</v>
      </c>
      <c r="Q1330" s="187">
        <f t="shared" si="151"/>
        <v>40.518000000000001</v>
      </c>
      <c r="R1330" s="184">
        <f t="shared" si="152"/>
        <v>168.82499999999999</v>
      </c>
      <c r="S1330" s="184">
        <f t="shared" si="153"/>
        <v>209.34299999999999</v>
      </c>
      <c r="T1330" s="184">
        <f t="shared" si="154"/>
        <v>195.83700000000002</v>
      </c>
    </row>
    <row r="1331" spans="1:20" ht="15">
      <c r="A1331" s="216" t="s">
        <v>827</v>
      </c>
      <c r="B1331" s="216">
        <v>1</v>
      </c>
      <c r="C1331" s="42" t="s">
        <v>1493</v>
      </c>
      <c r="D1331" s="216"/>
      <c r="E1331" s="58" t="s">
        <v>1307</v>
      </c>
      <c r="F1331" s="58"/>
      <c r="G1331" s="58">
        <v>449</v>
      </c>
      <c r="H1331" s="59">
        <v>41207</v>
      </c>
      <c r="I1331" s="58" t="s">
        <v>891</v>
      </c>
      <c r="J1331" s="60">
        <v>324.8</v>
      </c>
      <c r="K1331" s="58" t="s">
        <v>401</v>
      </c>
      <c r="L1331" s="58" t="s">
        <v>1877</v>
      </c>
      <c r="M1331" s="61">
        <v>0.33329999999999999</v>
      </c>
      <c r="N1331" s="177">
        <v>0</v>
      </c>
      <c r="O1331" s="177">
        <v>36</v>
      </c>
      <c r="P1331" s="38">
        <f t="shared" si="150"/>
        <v>9.0213199999999993</v>
      </c>
      <c r="Q1331" s="187">
        <f t="shared" si="151"/>
        <v>0</v>
      </c>
      <c r="R1331" s="184">
        <f t="shared" si="152"/>
        <v>324.76751999999999</v>
      </c>
      <c r="S1331" s="184">
        <f t="shared" si="153"/>
        <v>324.76751999999999</v>
      </c>
      <c r="T1331" s="184">
        <f t="shared" si="154"/>
        <v>3.2480000000020937E-2</v>
      </c>
    </row>
    <row r="1332" spans="1:20" ht="15">
      <c r="A1332" s="216" t="s">
        <v>827</v>
      </c>
      <c r="B1332" s="216">
        <v>1</v>
      </c>
      <c r="C1332" s="42" t="s">
        <v>1494</v>
      </c>
      <c r="D1332" s="216"/>
      <c r="E1332" s="58" t="s">
        <v>1495</v>
      </c>
      <c r="F1332" s="58"/>
      <c r="G1332" s="58">
        <v>449</v>
      </c>
      <c r="H1332" s="59">
        <v>41207</v>
      </c>
      <c r="I1332" s="58" t="s">
        <v>891</v>
      </c>
      <c r="J1332" s="60">
        <v>324.8</v>
      </c>
      <c r="K1332" s="58" t="s">
        <v>401</v>
      </c>
      <c r="L1332" s="58" t="s">
        <v>1877</v>
      </c>
      <c r="M1332" s="61">
        <v>0.33329999999999999</v>
      </c>
      <c r="N1332" s="177">
        <v>0</v>
      </c>
      <c r="O1332" s="177">
        <v>36</v>
      </c>
      <c r="P1332" s="38">
        <f t="shared" si="150"/>
        <v>9.0213199999999993</v>
      </c>
      <c r="Q1332" s="187">
        <f t="shared" si="151"/>
        <v>0</v>
      </c>
      <c r="R1332" s="184">
        <f t="shared" si="152"/>
        <v>324.76751999999999</v>
      </c>
      <c r="S1332" s="184">
        <f t="shared" si="153"/>
        <v>324.76751999999999</v>
      </c>
      <c r="T1332" s="184">
        <f t="shared" si="154"/>
        <v>3.2480000000020937E-2</v>
      </c>
    </row>
    <row r="1333" spans="1:20" ht="15">
      <c r="A1333" s="216" t="s">
        <v>827</v>
      </c>
      <c r="B1333" s="216">
        <v>1</v>
      </c>
      <c r="C1333" s="42" t="s">
        <v>1496</v>
      </c>
      <c r="D1333" s="216"/>
      <c r="E1333" s="58" t="s">
        <v>1256</v>
      </c>
      <c r="F1333" s="59">
        <v>1223665</v>
      </c>
      <c r="G1333" s="58">
        <v>4251</v>
      </c>
      <c r="H1333" s="59">
        <v>39737</v>
      </c>
      <c r="I1333" s="58">
        <v>466438</v>
      </c>
      <c r="J1333" s="60">
        <v>7650</v>
      </c>
      <c r="K1333" s="58" t="s">
        <v>1365</v>
      </c>
      <c r="L1333" s="58" t="s">
        <v>1863</v>
      </c>
      <c r="M1333" s="61">
        <v>0.1</v>
      </c>
      <c r="N1333" s="177">
        <v>12</v>
      </c>
      <c r="O1333" s="177">
        <f>2+12+12+12+12+12+12+12+12</f>
        <v>98</v>
      </c>
      <c r="P1333" s="38">
        <f t="shared" si="150"/>
        <v>63.75</v>
      </c>
      <c r="Q1333" s="187">
        <f t="shared" si="151"/>
        <v>765</v>
      </c>
      <c r="R1333" s="184">
        <f t="shared" si="152"/>
        <v>6247.5</v>
      </c>
      <c r="S1333" s="184">
        <f t="shared" si="153"/>
        <v>7012.5</v>
      </c>
      <c r="T1333" s="184">
        <f t="shared" si="154"/>
        <v>637.5</v>
      </c>
    </row>
    <row r="1334" spans="1:20" ht="15">
      <c r="A1334" s="216" t="s">
        <v>827</v>
      </c>
      <c r="B1334" s="216">
        <v>1</v>
      </c>
      <c r="C1334" s="42" t="s">
        <v>1496</v>
      </c>
      <c r="D1334" s="216"/>
      <c r="E1334" s="58" t="s">
        <v>873</v>
      </c>
      <c r="F1334" s="59">
        <v>1223665</v>
      </c>
      <c r="G1334" s="58">
        <v>4251</v>
      </c>
      <c r="H1334" s="59">
        <v>39737</v>
      </c>
      <c r="I1334" s="58">
        <v>466438</v>
      </c>
      <c r="J1334" s="60">
        <v>7650</v>
      </c>
      <c r="K1334" s="58" t="s">
        <v>1365</v>
      </c>
      <c r="L1334" s="58" t="s">
        <v>1863</v>
      </c>
      <c r="M1334" s="61">
        <v>0.1</v>
      </c>
      <c r="N1334" s="177">
        <v>12</v>
      </c>
      <c r="O1334" s="177">
        <f t="shared" ref="O1334:O1336" si="160">2+12+12+12+12+12+12+12+12</f>
        <v>98</v>
      </c>
      <c r="P1334" s="38">
        <f t="shared" si="150"/>
        <v>63.75</v>
      </c>
      <c r="Q1334" s="187">
        <f t="shared" si="151"/>
        <v>765</v>
      </c>
      <c r="R1334" s="184">
        <f t="shared" si="152"/>
        <v>6247.5</v>
      </c>
      <c r="S1334" s="184">
        <f t="shared" si="153"/>
        <v>7012.5</v>
      </c>
      <c r="T1334" s="184">
        <f t="shared" si="154"/>
        <v>637.5</v>
      </c>
    </row>
    <row r="1335" spans="1:20" ht="15">
      <c r="A1335" s="216" t="s">
        <v>827</v>
      </c>
      <c r="B1335" s="216">
        <v>1</v>
      </c>
      <c r="C1335" s="42" t="s">
        <v>1497</v>
      </c>
      <c r="D1335" s="216"/>
      <c r="E1335" s="58" t="s">
        <v>1498</v>
      </c>
      <c r="F1335" s="59">
        <v>1314975</v>
      </c>
      <c r="G1335" s="58">
        <v>714</v>
      </c>
      <c r="H1335" s="59">
        <v>39737</v>
      </c>
      <c r="I1335" s="58"/>
      <c r="J1335" s="60">
        <v>290</v>
      </c>
      <c r="K1335" s="58"/>
      <c r="L1335" s="58" t="s">
        <v>1863</v>
      </c>
      <c r="M1335" s="61">
        <v>0.1</v>
      </c>
      <c r="N1335" s="177">
        <v>12</v>
      </c>
      <c r="O1335" s="177">
        <f t="shared" si="160"/>
        <v>98</v>
      </c>
      <c r="P1335" s="38">
        <f t="shared" si="150"/>
        <v>2.4166666666666665</v>
      </c>
      <c r="Q1335" s="187">
        <f t="shared" si="151"/>
        <v>29</v>
      </c>
      <c r="R1335" s="184">
        <f t="shared" si="152"/>
        <v>236.83333333333331</v>
      </c>
      <c r="S1335" s="184">
        <f t="shared" si="153"/>
        <v>265.83333333333331</v>
      </c>
      <c r="T1335" s="184">
        <f t="shared" si="154"/>
        <v>24.166666666666686</v>
      </c>
    </row>
    <row r="1336" spans="1:20" ht="15">
      <c r="A1336" s="216" t="s">
        <v>827</v>
      </c>
      <c r="B1336" s="216">
        <v>1</v>
      </c>
      <c r="C1336" s="42" t="s">
        <v>1497</v>
      </c>
      <c r="D1336" s="216"/>
      <c r="E1336" s="58" t="s">
        <v>1498</v>
      </c>
      <c r="F1336" s="59">
        <v>1314975</v>
      </c>
      <c r="G1336" s="58">
        <v>714</v>
      </c>
      <c r="H1336" s="59">
        <v>39737</v>
      </c>
      <c r="I1336" s="58"/>
      <c r="J1336" s="60">
        <v>290</v>
      </c>
      <c r="K1336" s="58"/>
      <c r="L1336" s="58" t="s">
        <v>1863</v>
      </c>
      <c r="M1336" s="61">
        <v>0.1</v>
      </c>
      <c r="N1336" s="177">
        <v>12</v>
      </c>
      <c r="O1336" s="177">
        <f t="shared" si="160"/>
        <v>98</v>
      </c>
      <c r="P1336" s="38">
        <f t="shared" si="150"/>
        <v>2.4166666666666665</v>
      </c>
      <c r="Q1336" s="187">
        <f t="shared" si="151"/>
        <v>29</v>
      </c>
      <c r="R1336" s="184">
        <f t="shared" si="152"/>
        <v>236.83333333333331</v>
      </c>
      <c r="S1336" s="184">
        <f t="shared" si="153"/>
        <v>265.83333333333331</v>
      </c>
      <c r="T1336" s="184">
        <f t="shared" si="154"/>
        <v>24.166666666666686</v>
      </c>
    </row>
    <row r="1337" spans="1:20" ht="15">
      <c r="A1337" s="216" t="s">
        <v>827</v>
      </c>
      <c r="B1337" s="216">
        <v>1</v>
      </c>
      <c r="C1337" s="42" t="s">
        <v>1499</v>
      </c>
      <c r="D1337" s="216"/>
      <c r="E1337" s="189" t="s">
        <v>1325</v>
      </c>
      <c r="F1337" s="58" t="s">
        <v>1500</v>
      </c>
      <c r="G1337" s="58">
        <v>687</v>
      </c>
      <c r="H1337" s="59">
        <v>41337</v>
      </c>
      <c r="I1337" s="225">
        <v>304090559</v>
      </c>
      <c r="J1337" s="60">
        <v>889</v>
      </c>
      <c r="K1337" s="225" t="s">
        <v>1501</v>
      </c>
      <c r="L1337" s="208" t="s">
        <v>1863</v>
      </c>
      <c r="M1337" s="61">
        <v>0.1</v>
      </c>
      <c r="N1337" s="177">
        <v>12</v>
      </c>
      <c r="O1337" s="177">
        <f>9+12+12+12</f>
        <v>45</v>
      </c>
      <c r="P1337" s="38">
        <f t="shared" si="150"/>
        <v>7.4083333333333341</v>
      </c>
      <c r="Q1337" s="187">
        <f t="shared" si="151"/>
        <v>88.9</v>
      </c>
      <c r="R1337" s="184">
        <f t="shared" si="152"/>
        <v>333.37500000000006</v>
      </c>
      <c r="S1337" s="184">
        <f t="shared" si="153"/>
        <v>422.27500000000009</v>
      </c>
      <c r="T1337" s="184">
        <f t="shared" si="154"/>
        <v>466.72499999999991</v>
      </c>
    </row>
    <row r="1338" spans="1:20" ht="15">
      <c r="A1338" s="216" t="s">
        <v>827</v>
      </c>
      <c r="B1338" s="216">
        <v>1</v>
      </c>
      <c r="C1338" s="42" t="s">
        <v>841</v>
      </c>
      <c r="D1338" s="216"/>
      <c r="E1338" s="189" t="s">
        <v>1284</v>
      </c>
      <c r="F1338" s="58" t="s">
        <v>1502</v>
      </c>
      <c r="G1338" s="58">
        <v>687</v>
      </c>
      <c r="H1338" s="59">
        <v>41337</v>
      </c>
      <c r="I1338" s="225"/>
      <c r="J1338" s="60">
        <v>1219</v>
      </c>
      <c r="K1338" s="225"/>
      <c r="L1338" s="208" t="s">
        <v>1863</v>
      </c>
      <c r="M1338" s="61">
        <v>0.1</v>
      </c>
      <c r="N1338" s="177">
        <v>12</v>
      </c>
      <c r="O1338" s="177">
        <f>9+12+12+12</f>
        <v>45</v>
      </c>
      <c r="P1338" s="38">
        <f t="shared" si="150"/>
        <v>10.158333333333333</v>
      </c>
      <c r="Q1338" s="187">
        <f t="shared" si="151"/>
        <v>121.9</v>
      </c>
      <c r="R1338" s="184">
        <f t="shared" si="152"/>
        <v>457.125</v>
      </c>
      <c r="S1338" s="184">
        <f t="shared" si="153"/>
        <v>579.02499999999998</v>
      </c>
      <c r="T1338" s="184">
        <f t="shared" si="154"/>
        <v>639.97500000000002</v>
      </c>
    </row>
    <row r="1339" spans="1:20" ht="15">
      <c r="A1339" s="216" t="s">
        <v>827</v>
      </c>
      <c r="B1339" s="216">
        <v>1</v>
      </c>
      <c r="C1339" s="42" t="s">
        <v>841</v>
      </c>
      <c r="D1339" s="216"/>
      <c r="E1339" s="189" t="s">
        <v>1280</v>
      </c>
      <c r="F1339" s="58" t="s">
        <v>1502</v>
      </c>
      <c r="G1339" s="58">
        <v>687</v>
      </c>
      <c r="H1339" s="59">
        <v>41337</v>
      </c>
      <c r="I1339" s="225"/>
      <c r="J1339" s="60">
        <v>1219</v>
      </c>
      <c r="K1339" s="225"/>
      <c r="L1339" s="208" t="s">
        <v>1863</v>
      </c>
      <c r="M1339" s="61">
        <v>0.1</v>
      </c>
      <c r="N1339" s="177">
        <v>12</v>
      </c>
      <c r="O1339" s="177">
        <f>9+12+12+12</f>
        <v>45</v>
      </c>
      <c r="P1339" s="38">
        <f t="shared" si="150"/>
        <v>10.158333333333333</v>
      </c>
      <c r="Q1339" s="187">
        <f t="shared" si="151"/>
        <v>121.9</v>
      </c>
      <c r="R1339" s="184">
        <f t="shared" si="152"/>
        <v>457.125</v>
      </c>
      <c r="S1339" s="184">
        <f t="shared" si="153"/>
        <v>579.02499999999998</v>
      </c>
      <c r="T1339" s="184">
        <f t="shared" si="154"/>
        <v>639.97500000000002</v>
      </c>
    </row>
    <row r="1340" spans="1:20" ht="15">
      <c r="A1340" s="216" t="s">
        <v>827</v>
      </c>
      <c r="B1340" s="216">
        <v>1</v>
      </c>
      <c r="C1340" s="42" t="s">
        <v>1503</v>
      </c>
      <c r="D1340" s="216"/>
      <c r="E1340" s="189" t="s">
        <v>1256</v>
      </c>
      <c r="F1340" s="59">
        <v>2602424</v>
      </c>
      <c r="G1340" s="58">
        <v>662</v>
      </c>
      <c r="H1340" s="59">
        <v>41313</v>
      </c>
      <c r="I1340" s="58" t="s">
        <v>1504</v>
      </c>
      <c r="J1340" s="60">
        <v>1877.99</v>
      </c>
      <c r="K1340" s="58" t="s">
        <v>1505</v>
      </c>
      <c r="L1340" s="58" t="s">
        <v>1884</v>
      </c>
      <c r="M1340" s="61">
        <v>0.1</v>
      </c>
      <c r="N1340" s="177">
        <v>12</v>
      </c>
      <c r="O1340" s="177">
        <f>10+12+12+12</f>
        <v>46</v>
      </c>
      <c r="P1340" s="38">
        <f t="shared" si="150"/>
        <v>15.649916666666668</v>
      </c>
      <c r="Q1340" s="187">
        <f t="shared" si="151"/>
        <v>187.79900000000001</v>
      </c>
      <c r="R1340" s="184">
        <f t="shared" si="152"/>
        <v>719.89616666666677</v>
      </c>
      <c r="S1340" s="184">
        <f t="shared" si="153"/>
        <v>907.69516666666675</v>
      </c>
      <c r="T1340" s="184">
        <f t="shared" si="154"/>
        <v>970.29483333333326</v>
      </c>
    </row>
    <row r="1341" spans="1:20" ht="15">
      <c r="A1341" s="216" t="s">
        <v>827</v>
      </c>
      <c r="B1341" s="216">
        <v>1</v>
      </c>
      <c r="C1341" s="42" t="s">
        <v>841</v>
      </c>
      <c r="D1341" s="216"/>
      <c r="E1341" s="189" t="s">
        <v>1506</v>
      </c>
      <c r="F1341" s="58" t="s">
        <v>1507</v>
      </c>
      <c r="G1341" s="58">
        <v>694</v>
      </c>
      <c r="H1341" s="59">
        <v>41344</v>
      </c>
      <c r="I1341" s="208">
        <v>1109845</v>
      </c>
      <c r="J1341" s="60">
        <v>3657</v>
      </c>
      <c r="K1341" s="208" t="s">
        <v>1501</v>
      </c>
      <c r="L1341" s="208" t="s">
        <v>1863</v>
      </c>
      <c r="M1341" s="176">
        <v>0.1</v>
      </c>
      <c r="N1341" s="177">
        <v>12</v>
      </c>
      <c r="O1341" s="177">
        <f>9+12+12+12</f>
        <v>45</v>
      </c>
      <c r="P1341" s="38">
        <f t="shared" si="150"/>
        <v>30.475000000000005</v>
      </c>
      <c r="Q1341" s="187">
        <f t="shared" si="151"/>
        <v>365.70000000000005</v>
      </c>
      <c r="R1341" s="184">
        <f t="shared" si="152"/>
        <v>1371.3750000000002</v>
      </c>
      <c r="S1341" s="184">
        <f t="shared" si="153"/>
        <v>1737.0750000000003</v>
      </c>
      <c r="T1341" s="184">
        <f t="shared" si="154"/>
        <v>1919.9249999999997</v>
      </c>
    </row>
    <row r="1342" spans="1:20" ht="15">
      <c r="A1342" s="216" t="s">
        <v>827</v>
      </c>
      <c r="B1342" s="55">
        <v>1</v>
      </c>
      <c r="C1342" s="68" t="s">
        <v>1336</v>
      </c>
      <c r="D1342" s="67"/>
      <c r="E1342" s="189" t="s">
        <v>1508</v>
      </c>
      <c r="F1342" s="59">
        <v>1150616</v>
      </c>
      <c r="G1342" s="58">
        <v>3814</v>
      </c>
      <c r="H1342" s="59">
        <v>39324</v>
      </c>
      <c r="I1342" s="58">
        <v>3981</v>
      </c>
      <c r="J1342" s="60">
        <v>1290</v>
      </c>
      <c r="K1342" s="58" t="s">
        <v>983</v>
      </c>
      <c r="L1342" s="58" t="s">
        <v>1863</v>
      </c>
      <c r="M1342" s="176">
        <v>0.1</v>
      </c>
      <c r="N1342" s="177">
        <v>8</v>
      </c>
      <c r="O1342" s="177">
        <f>4+12+12+12+12+12+12+12+12+12</f>
        <v>112</v>
      </c>
      <c r="P1342" s="38">
        <f t="shared" si="150"/>
        <v>10.75</v>
      </c>
      <c r="Q1342" s="187">
        <f t="shared" si="151"/>
        <v>86</v>
      </c>
      <c r="R1342" s="184">
        <f t="shared" si="152"/>
        <v>1204</v>
      </c>
      <c r="S1342" s="184">
        <f t="shared" si="153"/>
        <v>1290</v>
      </c>
      <c r="T1342" s="184">
        <f t="shared" si="154"/>
        <v>0</v>
      </c>
    </row>
    <row r="1343" spans="1:20" ht="15">
      <c r="A1343" s="216" t="s">
        <v>827</v>
      </c>
      <c r="B1343" s="216">
        <v>1</v>
      </c>
      <c r="C1343" s="42" t="s">
        <v>1509</v>
      </c>
      <c r="D1343" s="216"/>
      <c r="E1343" s="189" t="s">
        <v>1308</v>
      </c>
      <c r="F1343" s="208" t="s">
        <v>1510</v>
      </c>
      <c r="G1343" s="58"/>
      <c r="H1343" s="198">
        <v>41390</v>
      </c>
      <c r="I1343" s="225" t="s">
        <v>1511</v>
      </c>
      <c r="J1343" s="199">
        <v>426.72</v>
      </c>
      <c r="K1343" s="225" t="s">
        <v>1145</v>
      </c>
      <c r="L1343" s="208" t="s">
        <v>1887</v>
      </c>
      <c r="M1343" s="176">
        <v>0.1</v>
      </c>
      <c r="N1343" s="177">
        <v>12</v>
      </c>
      <c r="O1343" s="177">
        <f>8+12+12+12</f>
        <v>44</v>
      </c>
      <c r="P1343" s="38">
        <f t="shared" si="150"/>
        <v>3.5560000000000005</v>
      </c>
      <c r="Q1343" s="187">
        <f t="shared" si="151"/>
        <v>42.672000000000004</v>
      </c>
      <c r="R1343" s="184">
        <f t="shared" si="152"/>
        <v>156.46400000000003</v>
      </c>
      <c r="S1343" s="184">
        <f t="shared" si="153"/>
        <v>199.13600000000002</v>
      </c>
      <c r="T1343" s="184">
        <f t="shared" si="154"/>
        <v>227.584</v>
      </c>
    </row>
    <row r="1344" spans="1:20" ht="15">
      <c r="A1344" s="216" t="s">
        <v>827</v>
      </c>
      <c r="B1344" s="216">
        <v>1</v>
      </c>
      <c r="C1344" s="42" t="s">
        <v>1244</v>
      </c>
      <c r="D1344" s="216"/>
      <c r="E1344" s="189" t="s">
        <v>968</v>
      </c>
      <c r="F1344" s="208" t="s">
        <v>1512</v>
      </c>
      <c r="G1344" s="58"/>
      <c r="H1344" s="198">
        <v>41390</v>
      </c>
      <c r="I1344" s="225"/>
      <c r="J1344" s="199">
        <v>1043.1099999999999</v>
      </c>
      <c r="K1344" s="225"/>
      <c r="L1344" s="208" t="s">
        <v>1887</v>
      </c>
      <c r="M1344" s="176">
        <v>0.1</v>
      </c>
      <c r="N1344" s="177">
        <v>12</v>
      </c>
      <c r="O1344" s="177">
        <v>44</v>
      </c>
      <c r="P1344" s="38">
        <f t="shared" ref="P1344:P1407" si="161">+J1344*M1344/12</f>
        <v>8.6925833333333333</v>
      </c>
      <c r="Q1344" s="187">
        <f t="shared" ref="Q1344:Q1407" si="162">+P1344*N1344</f>
        <v>104.31100000000001</v>
      </c>
      <c r="R1344" s="184">
        <f t="shared" ref="R1344:R1407" si="163">+P1344*O1344</f>
        <v>382.47366666666665</v>
      </c>
      <c r="S1344" s="184">
        <f t="shared" ref="S1344:S1407" si="164">+R1344+Q1344</f>
        <v>486.78466666666668</v>
      </c>
      <c r="T1344" s="184">
        <f t="shared" ref="T1344:T1407" si="165">+J1344-S1344</f>
        <v>556.32533333333322</v>
      </c>
    </row>
    <row r="1345" spans="1:20" ht="15">
      <c r="A1345" s="216" t="s">
        <v>827</v>
      </c>
      <c r="B1345" s="216">
        <v>1</v>
      </c>
      <c r="C1345" s="42" t="s">
        <v>1245</v>
      </c>
      <c r="D1345" s="216"/>
      <c r="E1345" s="189" t="s">
        <v>968</v>
      </c>
      <c r="F1345" s="208" t="s">
        <v>1513</v>
      </c>
      <c r="G1345" s="58"/>
      <c r="H1345" s="198">
        <v>41390</v>
      </c>
      <c r="I1345" s="225"/>
      <c r="J1345" s="199">
        <v>2543.1</v>
      </c>
      <c r="K1345" s="225"/>
      <c r="L1345" s="208" t="s">
        <v>1887</v>
      </c>
      <c r="M1345" s="176">
        <v>0.1</v>
      </c>
      <c r="N1345" s="177">
        <v>12</v>
      </c>
      <c r="O1345" s="177">
        <v>44</v>
      </c>
      <c r="P1345" s="38">
        <f t="shared" si="161"/>
        <v>21.192499999999999</v>
      </c>
      <c r="Q1345" s="187">
        <f t="shared" si="162"/>
        <v>254.31</v>
      </c>
      <c r="R1345" s="184">
        <f t="shared" si="163"/>
        <v>932.46999999999991</v>
      </c>
      <c r="S1345" s="184">
        <f t="shared" si="164"/>
        <v>1186.78</v>
      </c>
      <c r="T1345" s="184">
        <f t="shared" si="165"/>
        <v>1356.32</v>
      </c>
    </row>
    <row r="1346" spans="1:20" ht="30">
      <c r="A1346" s="216" t="s">
        <v>827</v>
      </c>
      <c r="B1346" s="216">
        <v>1</v>
      </c>
      <c r="C1346" s="42" t="s">
        <v>1514</v>
      </c>
      <c r="D1346" s="216"/>
      <c r="E1346" s="200" t="s">
        <v>1308</v>
      </c>
      <c r="F1346" s="208" t="s">
        <v>1315</v>
      </c>
      <c r="G1346" s="58">
        <v>708</v>
      </c>
      <c r="H1346" s="59">
        <v>41346</v>
      </c>
      <c r="I1346" s="58" t="s">
        <v>1515</v>
      </c>
      <c r="J1346" s="199">
        <v>120.31</v>
      </c>
      <c r="K1346" s="58" t="s">
        <v>1516</v>
      </c>
      <c r="L1346" s="58" t="s">
        <v>1877</v>
      </c>
      <c r="M1346" s="61">
        <v>0.33329999999999999</v>
      </c>
      <c r="N1346" s="177">
        <v>0</v>
      </c>
      <c r="O1346" s="177">
        <v>36</v>
      </c>
      <c r="P1346" s="38">
        <f t="shared" si="161"/>
        <v>3.34161025</v>
      </c>
      <c r="Q1346" s="187">
        <f t="shared" si="162"/>
        <v>0</v>
      </c>
      <c r="R1346" s="184">
        <f t="shared" si="163"/>
        <v>120.29796899999999</v>
      </c>
      <c r="S1346" s="184">
        <f t="shared" si="164"/>
        <v>120.29796899999999</v>
      </c>
      <c r="T1346" s="184">
        <f t="shared" si="165"/>
        <v>1.2031000000007452E-2</v>
      </c>
    </row>
    <row r="1347" spans="1:20" ht="15">
      <c r="A1347" s="216" t="s">
        <v>827</v>
      </c>
      <c r="B1347" s="216">
        <v>1</v>
      </c>
      <c r="C1347" s="42" t="s">
        <v>1517</v>
      </c>
      <c r="D1347" s="216"/>
      <c r="E1347" s="189" t="s">
        <v>1518</v>
      </c>
      <c r="F1347" s="59">
        <v>2604981</v>
      </c>
      <c r="G1347" s="58"/>
      <c r="H1347" s="59">
        <v>41403</v>
      </c>
      <c r="I1347" s="58" t="s">
        <v>785</v>
      </c>
      <c r="J1347" s="199">
        <v>861.21</v>
      </c>
      <c r="K1347" s="58" t="s">
        <v>1519</v>
      </c>
      <c r="L1347" s="58" t="s">
        <v>1863</v>
      </c>
      <c r="M1347" s="176">
        <v>0.1</v>
      </c>
      <c r="N1347" s="177">
        <v>12</v>
      </c>
      <c r="O1347" s="177">
        <f>7+12+12+12</f>
        <v>43</v>
      </c>
      <c r="P1347" s="38">
        <f t="shared" si="161"/>
        <v>7.1767500000000011</v>
      </c>
      <c r="Q1347" s="187">
        <f t="shared" si="162"/>
        <v>86.121000000000009</v>
      </c>
      <c r="R1347" s="184">
        <f t="shared" si="163"/>
        <v>308.60025000000007</v>
      </c>
      <c r="S1347" s="184">
        <f t="shared" si="164"/>
        <v>394.72125000000005</v>
      </c>
      <c r="T1347" s="184">
        <f t="shared" si="165"/>
        <v>466.48874999999998</v>
      </c>
    </row>
    <row r="1348" spans="1:20" ht="15">
      <c r="A1348" s="216" t="s">
        <v>827</v>
      </c>
      <c r="B1348" s="216">
        <v>1</v>
      </c>
      <c r="C1348" s="42" t="s">
        <v>1520</v>
      </c>
      <c r="D1348" s="216"/>
      <c r="E1348" s="189" t="s">
        <v>1518</v>
      </c>
      <c r="F1348" s="59">
        <v>2604615</v>
      </c>
      <c r="G1348" s="58"/>
      <c r="H1348" s="59">
        <v>41403</v>
      </c>
      <c r="I1348" s="58" t="s">
        <v>785</v>
      </c>
      <c r="J1348" s="199">
        <v>861.21</v>
      </c>
      <c r="K1348" s="58" t="s">
        <v>1519</v>
      </c>
      <c r="L1348" s="58" t="s">
        <v>1863</v>
      </c>
      <c r="M1348" s="176">
        <v>0.1</v>
      </c>
      <c r="N1348" s="177">
        <v>12</v>
      </c>
      <c r="O1348" s="177">
        <f t="shared" ref="O1348:O1349" si="166">7+12+12+12</f>
        <v>43</v>
      </c>
      <c r="P1348" s="38">
        <f t="shared" si="161"/>
        <v>7.1767500000000011</v>
      </c>
      <c r="Q1348" s="187">
        <f t="shared" si="162"/>
        <v>86.121000000000009</v>
      </c>
      <c r="R1348" s="184">
        <f t="shared" si="163"/>
        <v>308.60025000000007</v>
      </c>
      <c r="S1348" s="184">
        <f t="shared" si="164"/>
        <v>394.72125000000005</v>
      </c>
      <c r="T1348" s="184">
        <f t="shared" si="165"/>
        <v>466.48874999999998</v>
      </c>
    </row>
    <row r="1349" spans="1:20" ht="15">
      <c r="A1349" s="216" t="s">
        <v>827</v>
      </c>
      <c r="B1349" s="216">
        <v>1</v>
      </c>
      <c r="C1349" s="42" t="s">
        <v>1521</v>
      </c>
      <c r="D1349" s="216"/>
      <c r="E1349" s="189" t="s">
        <v>1307</v>
      </c>
      <c r="F1349" s="58" t="s">
        <v>1522</v>
      </c>
      <c r="G1349" s="58">
        <v>862</v>
      </c>
      <c r="H1349" s="59">
        <v>41416</v>
      </c>
      <c r="I1349" s="58">
        <v>1771</v>
      </c>
      <c r="J1349" s="60">
        <v>5220</v>
      </c>
      <c r="K1349" s="58" t="s">
        <v>811</v>
      </c>
      <c r="L1349" s="58" t="s">
        <v>1884</v>
      </c>
      <c r="M1349" s="176">
        <v>0.1</v>
      </c>
      <c r="N1349" s="177">
        <v>12</v>
      </c>
      <c r="O1349" s="177">
        <f t="shared" si="166"/>
        <v>43</v>
      </c>
      <c r="P1349" s="38">
        <f t="shared" si="161"/>
        <v>43.5</v>
      </c>
      <c r="Q1349" s="187">
        <f t="shared" si="162"/>
        <v>522</v>
      </c>
      <c r="R1349" s="184">
        <f t="shared" si="163"/>
        <v>1870.5</v>
      </c>
      <c r="S1349" s="184">
        <f t="shared" si="164"/>
        <v>2392.5</v>
      </c>
      <c r="T1349" s="184">
        <f t="shared" si="165"/>
        <v>2827.5</v>
      </c>
    </row>
    <row r="1350" spans="1:20" ht="15">
      <c r="A1350" s="216" t="s">
        <v>827</v>
      </c>
      <c r="B1350" s="216">
        <v>1</v>
      </c>
      <c r="C1350" s="42" t="s">
        <v>1523</v>
      </c>
      <c r="D1350" s="216"/>
      <c r="E1350" s="189" t="s">
        <v>1524</v>
      </c>
      <c r="F1350" s="58"/>
      <c r="G1350" s="225">
        <v>786</v>
      </c>
      <c r="H1350" s="198">
        <v>41421</v>
      </c>
      <c r="I1350" s="208">
        <v>10777484</v>
      </c>
      <c r="J1350" s="199">
        <v>567.89</v>
      </c>
      <c r="K1350" s="225" t="s">
        <v>1525</v>
      </c>
      <c r="L1350" s="58" t="s">
        <v>1877</v>
      </c>
      <c r="M1350" s="207">
        <v>0.33329999999999999</v>
      </c>
      <c r="N1350" s="201">
        <v>0</v>
      </c>
      <c r="O1350" s="201">
        <v>36</v>
      </c>
      <c r="P1350" s="38">
        <f t="shared" si="161"/>
        <v>15.773144749999998</v>
      </c>
      <c r="Q1350" s="187">
        <f t="shared" si="162"/>
        <v>0</v>
      </c>
      <c r="R1350" s="184">
        <f t="shared" si="163"/>
        <v>567.83321099999989</v>
      </c>
      <c r="S1350" s="184">
        <f t="shared" si="164"/>
        <v>567.83321099999989</v>
      </c>
      <c r="T1350" s="184">
        <f t="shared" si="165"/>
        <v>5.6789000000094347E-2</v>
      </c>
    </row>
    <row r="1351" spans="1:20" ht="15">
      <c r="A1351" s="216" t="s">
        <v>827</v>
      </c>
      <c r="B1351" s="216">
        <v>1</v>
      </c>
      <c r="C1351" s="42" t="s">
        <v>1526</v>
      </c>
      <c r="D1351" s="216"/>
      <c r="E1351" s="189" t="s">
        <v>1524</v>
      </c>
      <c r="F1351" s="58" t="s">
        <v>1527</v>
      </c>
      <c r="G1351" s="225"/>
      <c r="H1351" s="59">
        <v>41425</v>
      </c>
      <c r="I1351" s="58">
        <v>781378</v>
      </c>
      <c r="J1351" s="60">
        <v>3243.07</v>
      </c>
      <c r="K1351" s="225"/>
      <c r="L1351" s="58" t="s">
        <v>1877</v>
      </c>
      <c r="M1351" s="61">
        <v>0.33329999999999999</v>
      </c>
      <c r="N1351" s="177">
        <v>0</v>
      </c>
      <c r="O1351" s="201">
        <v>36</v>
      </c>
      <c r="P1351" s="38">
        <f t="shared" si="161"/>
        <v>90.076269249999996</v>
      </c>
      <c r="Q1351" s="187">
        <f t="shared" si="162"/>
        <v>0</v>
      </c>
      <c r="R1351" s="184">
        <f t="shared" si="163"/>
        <v>3242.7456929999998</v>
      </c>
      <c r="S1351" s="184">
        <f t="shared" si="164"/>
        <v>3242.7456929999998</v>
      </c>
      <c r="T1351" s="184">
        <f t="shared" si="165"/>
        <v>0.3243070000003172</v>
      </c>
    </row>
    <row r="1352" spans="1:20" ht="15">
      <c r="A1352" s="216" t="s">
        <v>827</v>
      </c>
      <c r="B1352" s="216">
        <v>1</v>
      </c>
      <c r="C1352" s="42" t="s">
        <v>1528</v>
      </c>
      <c r="D1352" s="216"/>
      <c r="E1352" s="189" t="s">
        <v>1284</v>
      </c>
      <c r="F1352" s="208" t="s">
        <v>1529</v>
      </c>
      <c r="G1352" s="225"/>
      <c r="H1352" s="198">
        <v>41423</v>
      </c>
      <c r="I1352" s="208">
        <v>779504</v>
      </c>
      <c r="J1352" s="38">
        <v>13595.47</v>
      </c>
      <c r="K1352" s="225"/>
      <c r="L1352" s="58" t="s">
        <v>1877</v>
      </c>
      <c r="M1352" s="207">
        <v>0.33329999999999999</v>
      </c>
      <c r="N1352" s="201">
        <v>0</v>
      </c>
      <c r="O1352" s="201">
        <v>36</v>
      </c>
      <c r="P1352" s="38">
        <f t="shared" si="161"/>
        <v>377.61417924999995</v>
      </c>
      <c r="Q1352" s="187">
        <f t="shared" si="162"/>
        <v>0</v>
      </c>
      <c r="R1352" s="184">
        <f t="shared" si="163"/>
        <v>13594.110452999998</v>
      </c>
      <c r="S1352" s="184">
        <f t="shared" si="164"/>
        <v>13594.110452999998</v>
      </c>
      <c r="T1352" s="184">
        <f t="shared" si="165"/>
        <v>1.3595470000018395</v>
      </c>
    </row>
    <row r="1353" spans="1:20" ht="15">
      <c r="A1353" s="216" t="s">
        <v>827</v>
      </c>
      <c r="B1353" s="216">
        <v>1</v>
      </c>
      <c r="C1353" s="42" t="s">
        <v>1531</v>
      </c>
      <c r="D1353" s="216"/>
      <c r="E1353" s="189" t="s">
        <v>1280</v>
      </c>
      <c r="F1353" s="58" t="s">
        <v>1532</v>
      </c>
      <c r="G1353" s="225"/>
      <c r="H1353" s="59">
        <v>41418</v>
      </c>
      <c r="I1353" s="58">
        <v>10776814</v>
      </c>
      <c r="J1353" s="60">
        <v>2644.43</v>
      </c>
      <c r="K1353" s="225"/>
      <c r="L1353" s="58" t="s">
        <v>1877</v>
      </c>
      <c r="M1353" s="61">
        <v>0.33329999999999999</v>
      </c>
      <c r="N1353" s="177">
        <v>0</v>
      </c>
      <c r="O1353" s="177">
        <v>36</v>
      </c>
      <c r="P1353" s="38">
        <f t="shared" si="161"/>
        <v>73.449043249999988</v>
      </c>
      <c r="Q1353" s="187">
        <f t="shared" si="162"/>
        <v>0</v>
      </c>
      <c r="R1353" s="184">
        <f t="shared" si="163"/>
        <v>2644.1655569999994</v>
      </c>
      <c r="S1353" s="184">
        <f t="shared" si="164"/>
        <v>2644.1655569999994</v>
      </c>
      <c r="T1353" s="184">
        <f t="shared" si="165"/>
        <v>0.26444300000048315</v>
      </c>
    </row>
    <row r="1354" spans="1:20" ht="15">
      <c r="A1354" s="216" t="s">
        <v>827</v>
      </c>
      <c r="B1354" s="216">
        <v>1</v>
      </c>
      <c r="C1354" s="42" t="s">
        <v>1533</v>
      </c>
      <c r="D1354" s="216"/>
      <c r="E1354" s="189" t="s">
        <v>1280</v>
      </c>
      <c r="F1354" s="58" t="s">
        <v>1534</v>
      </c>
      <c r="G1354" s="208">
        <v>584</v>
      </c>
      <c r="H1354" s="198">
        <v>41439</v>
      </c>
      <c r="I1354" s="208">
        <v>4091650</v>
      </c>
      <c r="J1354" s="38">
        <v>2667</v>
      </c>
      <c r="K1354" s="208" t="s">
        <v>1535</v>
      </c>
      <c r="L1354" s="208" t="s">
        <v>1863</v>
      </c>
      <c r="M1354" s="61">
        <v>0.1</v>
      </c>
      <c r="N1354" s="177">
        <v>12</v>
      </c>
      <c r="O1354" s="177">
        <f>6+12+12+12</f>
        <v>42</v>
      </c>
      <c r="P1354" s="38">
        <f t="shared" si="161"/>
        <v>22.224999999999998</v>
      </c>
      <c r="Q1354" s="187">
        <f t="shared" si="162"/>
        <v>266.7</v>
      </c>
      <c r="R1354" s="184">
        <f t="shared" si="163"/>
        <v>933.44999999999993</v>
      </c>
      <c r="S1354" s="184">
        <f t="shared" si="164"/>
        <v>1200.1499999999999</v>
      </c>
      <c r="T1354" s="184">
        <f t="shared" si="165"/>
        <v>1466.8500000000001</v>
      </c>
    </row>
    <row r="1355" spans="1:20" ht="15">
      <c r="A1355" s="216" t="s">
        <v>827</v>
      </c>
      <c r="B1355" s="216">
        <v>1</v>
      </c>
      <c r="C1355" s="42" t="s">
        <v>1246</v>
      </c>
      <c r="D1355" s="216"/>
      <c r="E1355" s="189" t="s">
        <v>956</v>
      </c>
      <c r="F1355" s="58" t="s">
        <v>1536</v>
      </c>
      <c r="G1355" s="58">
        <v>950</v>
      </c>
      <c r="H1355" s="59">
        <v>41460</v>
      </c>
      <c r="I1355" s="58" t="s">
        <v>1537</v>
      </c>
      <c r="J1355" s="60">
        <v>1299</v>
      </c>
      <c r="K1355" s="208" t="s">
        <v>1538</v>
      </c>
      <c r="L1355" s="208" t="s">
        <v>1863</v>
      </c>
      <c r="M1355" s="61">
        <v>0.1</v>
      </c>
      <c r="N1355" s="177">
        <v>12</v>
      </c>
      <c r="O1355" s="177">
        <f>5+12+12+12</f>
        <v>41</v>
      </c>
      <c r="P1355" s="38">
        <f t="shared" si="161"/>
        <v>10.825000000000001</v>
      </c>
      <c r="Q1355" s="187">
        <f t="shared" si="162"/>
        <v>129.9</v>
      </c>
      <c r="R1355" s="184">
        <f t="shared" si="163"/>
        <v>443.82500000000005</v>
      </c>
      <c r="S1355" s="184">
        <f t="shared" si="164"/>
        <v>573.72500000000002</v>
      </c>
      <c r="T1355" s="184">
        <f t="shared" si="165"/>
        <v>725.27499999999998</v>
      </c>
    </row>
    <row r="1356" spans="1:20" ht="15">
      <c r="A1356" s="216" t="s">
        <v>827</v>
      </c>
      <c r="B1356" s="216">
        <v>1</v>
      </c>
      <c r="C1356" s="42" t="s">
        <v>1539</v>
      </c>
      <c r="D1356" s="216"/>
      <c r="E1356" s="58" t="s">
        <v>1307</v>
      </c>
      <c r="F1356" s="208" t="s">
        <v>1540</v>
      </c>
      <c r="G1356" s="208">
        <v>1058</v>
      </c>
      <c r="H1356" s="213">
        <v>41851</v>
      </c>
      <c r="I1356" s="208">
        <v>1845</v>
      </c>
      <c r="J1356" s="199">
        <v>5336</v>
      </c>
      <c r="K1356" s="208" t="s">
        <v>811</v>
      </c>
      <c r="L1356" s="58" t="s">
        <v>1884</v>
      </c>
      <c r="M1356" s="61">
        <v>0.1</v>
      </c>
      <c r="N1356" s="177">
        <v>12</v>
      </c>
      <c r="O1356" s="177">
        <f>5+12+12</f>
        <v>29</v>
      </c>
      <c r="P1356" s="38">
        <f t="shared" si="161"/>
        <v>44.466666666666669</v>
      </c>
      <c r="Q1356" s="187">
        <f t="shared" si="162"/>
        <v>533.6</v>
      </c>
      <c r="R1356" s="184">
        <f t="shared" si="163"/>
        <v>1289.5333333333333</v>
      </c>
      <c r="S1356" s="184">
        <f t="shared" si="164"/>
        <v>1823.1333333333332</v>
      </c>
      <c r="T1356" s="184">
        <f t="shared" si="165"/>
        <v>3512.8666666666668</v>
      </c>
    </row>
    <row r="1357" spans="1:20" ht="15">
      <c r="A1357" s="216" t="s">
        <v>827</v>
      </c>
      <c r="B1357" s="216">
        <v>1</v>
      </c>
      <c r="C1357" s="42" t="s">
        <v>1541</v>
      </c>
      <c r="D1357" s="216"/>
      <c r="E1357" s="58" t="s">
        <v>1307</v>
      </c>
      <c r="F1357" s="208" t="s">
        <v>1542</v>
      </c>
      <c r="G1357" s="208">
        <v>997</v>
      </c>
      <c r="H1357" s="213">
        <v>41835</v>
      </c>
      <c r="I1357" s="208">
        <v>1827</v>
      </c>
      <c r="J1357" s="199">
        <v>5336</v>
      </c>
      <c r="K1357" s="208" t="s">
        <v>811</v>
      </c>
      <c r="L1357" s="58" t="s">
        <v>1884</v>
      </c>
      <c r="M1357" s="61">
        <v>0.1</v>
      </c>
      <c r="N1357" s="177">
        <v>12</v>
      </c>
      <c r="O1357" s="177">
        <f>5+12+12</f>
        <v>29</v>
      </c>
      <c r="P1357" s="38">
        <f t="shared" si="161"/>
        <v>44.466666666666669</v>
      </c>
      <c r="Q1357" s="187">
        <f t="shared" si="162"/>
        <v>533.6</v>
      </c>
      <c r="R1357" s="184">
        <f t="shared" si="163"/>
        <v>1289.5333333333333</v>
      </c>
      <c r="S1357" s="184">
        <f t="shared" si="164"/>
        <v>1823.1333333333332</v>
      </c>
      <c r="T1357" s="184">
        <f t="shared" si="165"/>
        <v>3512.8666666666668</v>
      </c>
    </row>
    <row r="1358" spans="1:20" ht="15">
      <c r="A1358" s="216" t="s">
        <v>827</v>
      </c>
      <c r="B1358" s="216">
        <v>1</v>
      </c>
      <c r="C1358" s="42" t="s">
        <v>1543</v>
      </c>
      <c r="D1358" s="216"/>
      <c r="E1358" s="58" t="s">
        <v>1258</v>
      </c>
      <c r="F1358" s="58" t="s">
        <v>1544</v>
      </c>
      <c r="G1358" s="58"/>
      <c r="H1358" s="59">
        <v>41458</v>
      </c>
      <c r="I1358" s="58" t="s">
        <v>1545</v>
      </c>
      <c r="J1358" s="60">
        <v>1640</v>
      </c>
      <c r="K1358" s="208" t="s">
        <v>358</v>
      </c>
      <c r="L1358" s="208" t="s">
        <v>1863</v>
      </c>
      <c r="M1358" s="61">
        <v>0.1</v>
      </c>
      <c r="N1358" s="177">
        <v>12</v>
      </c>
      <c r="O1358" s="177">
        <f>5+12+12+12</f>
        <v>41</v>
      </c>
      <c r="P1358" s="38">
        <f t="shared" si="161"/>
        <v>13.666666666666666</v>
      </c>
      <c r="Q1358" s="187">
        <f t="shared" si="162"/>
        <v>164</v>
      </c>
      <c r="R1358" s="184">
        <f t="shared" si="163"/>
        <v>560.33333333333326</v>
      </c>
      <c r="S1358" s="184">
        <f t="shared" si="164"/>
        <v>724.33333333333326</v>
      </c>
      <c r="T1358" s="184">
        <f t="shared" si="165"/>
        <v>915.66666666666674</v>
      </c>
    </row>
    <row r="1359" spans="1:20" ht="15">
      <c r="A1359" s="216" t="s">
        <v>827</v>
      </c>
      <c r="B1359" s="216">
        <v>1</v>
      </c>
      <c r="C1359" s="42" t="s">
        <v>836</v>
      </c>
      <c r="D1359" s="216"/>
      <c r="E1359" s="58" t="s">
        <v>653</v>
      </c>
      <c r="F1359" s="58" t="s">
        <v>1546</v>
      </c>
      <c r="G1359" s="58"/>
      <c r="H1359" s="59">
        <v>41458</v>
      </c>
      <c r="I1359" s="58" t="s">
        <v>1545</v>
      </c>
      <c r="J1359" s="60">
        <v>690</v>
      </c>
      <c r="K1359" s="208" t="s">
        <v>358</v>
      </c>
      <c r="L1359" s="208" t="s">
        <v>1863</v>
      </c>
      <c r="M1359" s="61">
        <v>0.1</v>
      </c>
      <c r="N1359" s="177">
        <v>12</v>
      </c>
      <c r="O1359" s="177">
        <f>5+12+12+12</f>
        <v>41</v>
      </c>
      <c r="P1359" s="38">
        <f t="shared" si="161"/>
        <v>5.75</v>
      </c>
      <c r="Q1359" s="187">
        <f t="shared" si="162"/>
        <v>69</v>
      </c>
      <c r="R1359" s="184">
        <f t="shared" si="163"/>
        <v>235.75</v>
      </c>
      <c r="S1359" s="184">
        <f t="shared" si="164"/>
        <v>304.75</v>
      </c>
      <c r="T1359" s="184">
        <f t="shared" si="165"/>
        <v>385.25</v>
      </c>
    </row>
    <row r="1360" spans="1:20" ht="15">
      <c r="A1360" s="216" t="s">
        <v>827</v>
      </c>
      <c r="B1360" s="216">
        <v>1</v>
      </c>
      <c r="C1360" s="42" t="s">
        <v>1547</v>
      </c>
      <c r="D1360" s="216"/>
      <c r="E1360" s="58"/>
      <c r="F1360" s="58" t="s">
        <v>1548</v>
      </c>
      <c r="G1360" s="58">
        <v>957</v>
      </c>
      <c r="H1360" s="59">
        <v>41478</v>
      </c>
      <c r="I1360" s="58">
        <v>2247</v>
      </c>
      <c r="J1360" s="60">
        <v>1950</v>
      </c>
      <c r="K1360" s="58" t="s">
        <v>1549</v>
      </c>
      <c r="L1360" s="58" t="s">
        <v>1884</v>
      </c>
      <c r="M1360" s="61">
        <v>0.1</v>
      </c>
      <c r="N1360" s="177">
        <v>12</v>
      </c>
      <c r="O1360" s="177">
        <f>5+12+12+12</f>
        <v>41</v>
      </c>
      <c r="P1360" s="38">
        <f t="shared" si="161"/>
        <v>16.25</v>
      </c>
      <c r="Q1360" s="187">
        <f t="shared" si="162"/>
        <v>195</v>
      </c>
      <c r="R1360" s="184">
        <f t="shared" si="163"/>
        <v>666.25</v>
      </c>
      <c r="S1360" s="184">
        <f t="shared" si="164"/>
        <v>861.25</v>
      </c>
      <c r="T1360" s="184">
        <f t="shared" si="165"/>
        <v>1088.75</v>
      </c>
    </row>
    <row r="1361" spans="1:20" ht="15">
      <c r="A1361" s="216" t="s">
        <v>827</v>
      </c>
      <c r="B1361" s="216">
        <v>1</v>
      </c>
      <c r="C1361" s="42" t="s">
        <v>1550</v>
      </c>
      <c r="D1361" s="216"/>
      <c r="E1361" s="58" t="s">
        <v>1280</v>
      </c>
      <c r="F1361" s="58" t="s">
        <v>1551</v>
      </c>
      <c r="G1361" s="208">
        <v>740</v>
      </c>
      <c r="H1361" s="213">
        <v>41387</v>
      </c>
      <c r="I1361" s="208" t="s">
        <v>1552</v>
      </c>
      <c r="J1361" s="60">
        <v>254.31</v>
      </c>
      <c r="K1361" s="208" t="s">
        <v>1553</v>
      </c>
      <c r="L1361" s="208" t="s">
        <v>1877</v>
      </c>
      <c r="M1361" s="61">
        <v>0.33329999999999999</v>
      </c>
      <c r="N1361" s="177">
        <v>0</v>
      </c>
      <c r="O1361" s="177">
        <v>36</v>
      </c>
      <c r="P1361" s="38">
        <f t="shared" si="161"/>
        <v>7.0634602499999994</v>
      </c>
      <c r="Q1361" s="187">
        <f t="shared" si="162"/>
        <v>0</v>
      </c>
      <c r="R1361" s="184">
        <f t="shared" si="163"/>
        <v>254.28456899999998</v>
      </c>
      <c r="S1361" s="184">
        <f t="shared" si="164"/>
        <v>254.28456899999998</v>
      </c>
      <c r="T1361" s="184">
        <f t="shared" si="165"/>
        <v>2.5431000000025961E-2</v>
      </c>
    </row>
    <row r="1362" spans="1:20" ht="15">
      <c r="A1362" s="216" t="s">
        <v>827</v>
      </c>
      <c r="B1362" s="216">
        <v>1</v>
      </c>
      <c r="C1362" s="42" t="s">
        <v>1554</v>
      </c>
      <c r="D1362" s="216"/>
      <c r="E1362" s="58" t="s">
        <v>1284</v>
      </c>
      <c r="F1362" s="58" t="s">
        <v>1555</v>
      </c>
      <c r="G1362" s="58">
        <v>761</v>
      </c>
      <c r="H1362" s="59">
        <v>41359</v>
      </c>
      <c r="I1362" s="58">
        <v>8814</v>
      </c>
      <c r="J1362" s="60">
        <v>464</v>
      </c>
      <c r="K1362" s="58" t="s">
        <v>919</v>
      </c>
      <c r="L1362" s="208" t="s">
        <v>1877</v>
      </c>
      <c r="M1362" s="61">
        <v>0.33329999999999999</v>
      </c>
      <c r="N1362" s="177">
        <v>0</v>
      </c>
      <c r="O1362" s="177">
        <v>36</v>
      </c>
      <c r="P1362" s="38">
        <f t="shared" si="161"/>
        <v>12.887599999999999</v>
      </c>
      <c r="Q1362" s="187">
        <f t="shared" si="162"/>
        <v>0</v>
      </c>
      <c r="R1362" s="184">
        <f t="shared" si="163"/>
        <v>463.95359999999994</v>
      </c>
      <c r="S1362" s="184">
        <f t="shared" si="164"/>
        <v>463.95359999999994</v>
      </c>
      <c r="T1362" s="184">
        <f t="shared" si="165"/>
        <v>4.6400000000062391E-2</v>
      </c>
    </row>
    <row r="1363" spans="1:20" ht="15">
      <c r="A1363" s="216" t="s">
        <v>827</v>
      </c>
      <c r="B1363" s="216">
        <v>1</v>
      </c>
      <c r="C1363" s="42" t="s">
        <v>1556</v>
      </c>
      <c r="D1363" s="216"/>
      <c r="E1363" s="58" t="s">
        <v>1557</v>
      </c>
      <c r="F1363" s="58" t="s">
        <v>1558</v>
      </c>
      <c r="G1363" s="58">
        <v>1133</v>
      </c>
      <c r="H1363" s="59">
        <v>41519</v>
      </c>
      <c r="I1363" s="58">
        <v>1864</v>
      </c>
      <c r="J1363" s="60">
        <v>5336</v>
      </c>
      <c r="K1363" s="58" t="s">
        <v>811</v>
      </c>
      <c r="L1363" s="58" t="s">
        <v>1884</v>
      </c>
      <c r="M1363" s="61">
        <v>0.1</v>
      </c>
      <c r="N1363" s="177">
        <v>12</v>
      </c>
      <c r="O1363" s="177">
        <f>3+12+12+12</f>
        <v>39</v>
      </c>
      <c r="P1363" s="38">
        <f t="shared" si="161"/>
        <v>44.466666666666669</v>
      </c>
      <c r="Q1363" s="187">
        <f t="shared" si="162"/>
        <v>533.6</v>
      </c>
      <c r="R1363" s="184">
        <f t="shared" si="163"/>
        <v>1734.2</v>
      </c>
      <c r="S1363" s="184">
        <f t="shared" si="164"/>
        <v>2267.8000000000002</v>
      </c>
      <c r="T1363" s="184">
        <f t="shared" si="165"/>
        <v>3068.2</v>
      </c>
    </row>
    <row r="1364" spans="1:20" ht="15">
      <c r="A1364" s="216" t="s">
        <v>827</v>
      </c>
      <c r="B1364" s="216">
        <v>1</v>
      </c>
      <c r="C1364" s="42" t="s">
        <v>1559</v>
      </c>
      <c r="D1364" s="216"/>
      <c r="E1364" s="58" t="s">
        <v>1560</v>
      </c>
      <c r="F1364" s="58" t="s">
        <v>1561</v>
      </c>
      <c r="G1364" s="58">
        <v>1081</v>
      </c>
      <c r="H1364" s="59">
        <v>41509</v>
      </c>
      <c r="I1364" s="58">
        <v>1859</v>
      </c>
      <c r="J1364" s="60">
        <v>5336</v>
      </c>
      <c r="K1364" s="58" t="s">
        <v>811</v>
      </c>
      <c r="L1364" s="58" t="s">
        <v>1884</v>
      </c>
      <c r="M1364" s="61">
        <v>0.1</v>
      </c>
      <c r="N1364" s="177">
        <v>12</v>
      </c>
      <c r="O1364" s="177">
        <f>4+12+12+12</f>
        <v>40</v>
      </c>
      <c r="P1364" s="38">
        <f t="shared" si="161"/>
        <v>44.466666666666669</v>
      </c>
      <c r="Q1364" s="187">
        <f t="shared" si="162"/>
        <v>533.6</v>
      </c>
      <c r="R1364" s="184">
        <f t="shared" si="163"/>
        <v>1778.6666666666667</v>
      </c>
      <c r="S1364" s="184">
        <f t="shared" si="164"/>
        <v>2312.2666666666669</v>
      </c>
      <c r="T1364" s="184">
        <f t="shared" si="165"/>
        <v>3023.7333333333331</v>
      </c>
    </row>
    <row r="1365" spans="1:20" ht="300">
      <c r="A1365" s="216" t="s">
        <v>827</v>
      </c>
      <c r="B1365" s="216">
        <v>1</v>
      </c>
      <c r="C1365" s="200" t="s">
        <v>1562</v>
      </c>
      <c r="D1365" s="216"/>
      <c r="E1365" s="58" t="s">
        <v>1557</v>
      </c>
      <c r="F1365" s="58"/>
      <c r="G1365" s="58"/>
      <c r="H1365" s="59">
        <v>41411</v>
      </c>
      <c r="I1365" s="58" t="s">
        <v>1563</v>
      </c>
      <c r="J1365" s="60">
        <v>28900</v>
      </c>
      <c r="K1365" s="58" t="s">
        <v>1564</v>
      </c>
      <c r="L1365" s="58" t="s">
        <v>1864</v>
      </c>
      <c r="M1365" s="61">
        <v>0.2</v>
      </c>
      <c r="N1365" s="177">
        <v>12</v>
      </c>
      <c r="O1365" s="177">
        <f>7+12+12+12</f>
        <v>43</v>
      </c>
      <c r="P1365" s="38">
        <f t="shared" si="161"/>
        <v>481.66666666666669</v>
      </c>
      <c r="Q1365" s="187">
        <f t="shared" si="162"/>
        <v>5780</v>
      </c>
      <c r="R1365" s="184">
        <f t="shared" si="163"/>
        <v>20711.666666666668</v>
      </c>
      <c r="S1365" s="184">
        <f t="shared" si="164"/>
        <v>26491.666666666668</v>
      </c>
      <c r="T1365" s="184">
        <f t="shared" si="165"/>
        <v>2408.3333333333321</v>
      </c>
    </row>
    <row r="1366" spans="1:20" ht="15">
      <c r="A1366" s="216" t="s">
        <v>827</v>
      </c>
      <c r="B1366" s="216">
        <v>1</v>
      </c>
      <c r="C1366" s="42" t="s">
        <v>1565</v>
      </c>
      <c r="D1366" s="216"/>
      <c r="E1366" s="58" t="s">
        <v>1266</v>
      </c>
      <c r="F1366" s="58" t="s">
        <v>1566</v>
      </c>
      <c r="G1366" s="58">
        <v>895</v>
      </c>
      <c r="H1366" s="59">
        <v>41472</v>
      </c>
      <c r="I1366" s="58" t="s">
        <v>1567</v>
      </c>
      <c r="J1366" s="60">
        <v>149</v>
      </c>
      <c r="K1366" s="58" t="s">
        <v>1568</v>
      </c>
      <c r="L1366" s="58" t="s">
        <v>1863</v>
      </c>
      <c r="M1366" s="61">
        <v>0.1</v>
      </c>
      <c r="N1366" s="177">
        <v>12</v>
      </c>
      <c r="O1366" s="177">
        <v>41</v>
      </c>
      <c r="P1366" s="38">
        <f t="shared" si="161"/>
        <v>1.2416666666666667</v>
      </c>
      <c r="Q1366" s="187">
        <f t="shared" si="162"/>
        <v>14.9</v>
      </c>
      <c r="R1366" s="184">
        <f t="shared" si="163"/>
        <v>50.908333333333331</v>
      </c>
      <c r="S1366" s="184">
        <f t="shared" si="164"/>
        <v>65.808333333333337</v>
      </c>
      <c r="T1366" s="184">
        <f t="shared" si="165"/>
        <v>83.191666666666663</v>
      </c>
    </row>
    <row r="1367" spans="1:20" ht="15">
      <c r="A1367" s="216" t="s">
        <v>827</v>
      </c>
      <c r="B1367" s="216">
        <v>1</v>
      </c>
      <c r="C1367" s="42" t="s">
        <v>1569</v>
      </c>
      <c r="D1367" s="216"/>
      <c r="E1367" s="58" t="s">
        <v>1265</v>
      </c>
      <c r="F1367" s="225" t="s">
        <v>1570</v>
      </c>
      <c r="G1367" s="58"/>
      <c r="H1367" s="198">
        <v>41465</v>
      </c>
      <c r="I1367" s="225" t="s">
        <v>1571</v>
      </c>
      <c r="J1367" s="199">
        <v>1109.77</v>
      </c>
      <c r="K1367" s="225" t="s">
        <v>396</v>
      </c>
      <c r="L1367" s="208" t="s">
        <v>1863</v>
      </c>
      <c r="M1367" s="61">
        <v>0.1</v>
      </c>
      <c r="N1367" s="177">
        <v>12</v>
      </c>
      <c r="O1367" s="177">
        <v>41</v>
      </c>
      <c r="P1367" s="38">
        <f t="shared" si="161"/>
        <v>9.2480833333333337</v>
      </c>
      <c r="Q1367" s="187">
        <f t="shared" si="162"/>
        <v>110.977</v>
      </c>
      <c r="R1367" s="184">
        <f t="shared" si="163"/>
        <v>379.17141666666669</v>
      </c>
      <c r="S1367" s="184">
        <f t="shared" si="164"/>
        <v>490.14841666666666</v>
      </c>
      <c r="T1367" s="184">
        <f t="shared" si="165"/>
        <v>619.62158333333332</v>
      </c>
    </row>
    <row r="1368" spans="1:20" ht="15">
      <c r="A1368" s="216" t="s">
        <v>827</v>
      </c>
      <c r="B1368" s="216">
        <v>1</v>
      </c>
      <c r="C1368" s="42" t="s">
        <v>1572</v>
      </c>
      <c r="D1368" s="216"/>
      <c r="E1368" s="58" t="s">
        <v>853</v>
      </c>
      <c r="F1368" s="225"/>
      <c r="G1368" s="58"/>
      <c r="H1368" s="198">
        <v>41465</v>
      </c>
      <c r="I1368" s="225"/>
      <c r="J1368" s="60">
        <v>481.03</v>
      </c>
      <c r="K1368" s="225"/>
      <c r="L1368" s="208" t="s">
        <v>1863</v>
      </c>
      <c r="M1368" s="61">
        <v>0.1</v>
      </c>
      <c r="N1368" s="201">
        <v>12</v>
      </c>
      <c r="O1368" s="177">
        <v>41</v>
      </c>
      <c r="P1368" s="38">
        <f t="shared" si="161"/>
        <v>4.0085833333333332</v>
      </c>
      <c r="Q1368" s="187">
        <f t="shared" si="162"/>
        <v>48.102999999999994</v>
      </c>
      <c r="R1368" s="184">
        <f t="shared" si="163"/>
        <v>164.35191666666665</v>
      </c>
      <c r="S1368" s="184">
        <f t="shared" si="164"/>
        <v>212.45491666666663</v>
      </c>
      <c r="T1368" s="184">
        <f t="shared" si="165"/>
        <v>268.57508333333334</v>
      </c>
    </row>
    <row r="1369" spans="1:20" ht="15">
      <c r="A1369" s="216" t="s">
        <v>827</v>
      </c>
      <c r="B1369" s="216">
        <v>1</v>
      </c>
      <c r="C1369" s="42" t="s">
        <v>1572</v>
      </c>
      <c r="D1369" s="216"/>
      <c r="E1369" s="58" t="s">
        <v>1573</v>
      </c>
      <c r="F1369" s="225"/>
      <c r="G1369" s="58"/>
      <c r="H1369" s="198">
        <v>41465</v>
      </c>
      <c r="I1369" s="225"/>
      <c r="J1369" s="199">
        <v>766.38</v>
      </c>
      <c r="K1369" s="225"/>
      <c r="L1369" s="208" t="s">
        <v>1863</v>
      </c>
      <c r="M1369" s="61">
        <v>0.1</v>
      </c>
      <c r="N1369" s="177">
        <v>12</v>
      </c>
      <c r="O1369" s="177">
        <v>41</v>
      </c>
      <c r="P1369" s="38">
        <f t="shared" si="161"/>
        <v>6.3865000000000007</v>
      </c>
      <c r="Q1369" s="187">
        <f t="shared" si="162"/>
        <v>76.638000000000005</v>
      </c>
      <c r="R1369" s="184">
        <f t="shared" si="163"/>
        <v>261.84650000000005</v>
      </c>
      <c r="S1369" s="184">
        <f t="shared" si="164"/>
        <v>338.48450000000003</v>
      </c>
      <c r="T1369" s="184">
        <f t="shared" si="165"/>
        <v>427.89549999999997</v>
      </c>
    </row>
    <row r="1370" spans="1:20" ht="15">
      <c r="A1370" s="216" t="s">
        <v>827</v>
      </c>
      <c r="B1370" s="216">
        <v>1</v>
      </c>
      <c r="C1370" s="42" t="s">
        <v>1574</v>
      </c>
      <c r="D1370" s="216"/>
      <c r="E1370" s="58" t="s">
        <v>1314</v>
      </c>
      <c r="F1370" s="225"/>
      <c r="G1370" s="58"/>
      <c r="H1370" s="198">
        <v>41465</v>
      </c>
      <c r="I1370" s="225"/>
      <c r="J1370" s="199">
        <v>947.41</v>
      </c>
      <c r="K1370" s="225"/>
      <c r="L1370" s="208" t="s">
        <v>1877</v>
      </c>
      <c r="M1370" s="61">
        <v>0.33329999999999999</v>
      </c>
      <c r="N1370" s="177">
        <v>0</v>
      </c>
      <c r="O1370" s="177"/>
      <c r="P1370" s="38">
        <f t="shared" si="161"/>
        <v>26.314312749999999</v>
      </c>
      <c r="Q1370" s="187">
        <f t="shared" si="162"/>
        <v>0</v>
      </c>
      <c r="R1370" s="184">
        <f t="shared" si="163"/>
        <v>0</v>
      </c>
      <c r="S1370" s="184">
        <f t="shared" si="164"/>
        <v>0</v>
      </c>
      <c r="T1370" s="184">
        <f t="shared" si="165"/>
        <v>947.41</v>
      </c>
    </row>
    <row r="1371" spans="1:20" ht="15">
      <c r="A1371" s="216" t="s">
        <v>827</v>
      </c>
      <c r="B1371" s="216">
        <v>1</v>
      </c>
      <c r="C1371" s="42" t="s">
        <v>1575</v>
      </c>
      <c r="D1371" s="216"/>
      <c r="E1371" s="58" t="s">
        <v>1256</v>
      </c>
      <c r="F1371" s="208" t="s">
        <v>1576</v>
      </c>
      <c r="G1371" s="225">
        <v>918</v>
      </c>
      <c r="H1371" s="198">
        <v>41465</v>
      </c>
      <c r="I1371" s="225" t="s">
        <v>1577</v>
      </c>
      <c r="J1371" s="199">
        <v>804.57</v>
      </c>
      <c r="K1371" s="225" t="s">
        <v>1578</v>
      </c>
      <c r="L1371" s="208" t="s">
        <v>1863</v>
      </c>
      <c r="M1371" s="61">
        <v>0.1</v>
      </c>
      <c r="N1371" s="201">
        <v>12</v>
      </c>
      <c r="O1371" s="177">
        <v>41</v>
      </c>
      <c r="P1371" s="38">
        <f t="shared" si="161"/>
        <v>6.7047500000000007</v>
      </c>
      <c r="Q1371" s="187">
        <f t="shared" si="162"/>
        <v>80.457000000000008</v>
      </c>
      <c r="R1371" s="184">
        <f t="shared" si="163"/>
        <v>274.89475000000004</v>
      </c>
      <c r="S1371" s="184">
        <f t="shared" si="164"/>
        <v>355.35175000000004</v>
      </c>
      <c r="T1371" s="184">
        <f t="shared" si="165"/>
        <v>449.21825000000001</v>
      </c>
    </row>
    <row r="1372" spans="1:20" ht="15">
      <c r="A1372" s="216" t="s">
        <v>827</v>
      </c>
      <c r="B1372" s="216">
        <v>1</v>
      </c>
      <c r="C1372" s="42" t="s">
        <v>1579</v>
      </c>
      <c r="D1372" s="216"/>
      <c r="E1372" s="58" t="s">
        <v>1284</v>
      </c>
      <c r="F1372" s="208" t="s">
        <v>1580</v>
      </c>
      <c r="G1372" s="225"/>
      <c r="H1372" s="198">
        <v>41470</v>
      </c>
      <c r="I1372" s="225"/>
      <c r="J1372" s="60">
        <v>602.59</v>
      </c>
      <c r="K1372" s="225"/>
      <c r="L1372" s="208" t="s">
        <v>1863</v>
      </c>
      <c r="M1372" s="61">
        <v>0.1</v>
      </c>
      <c r="N1372" s="177">
        <v>12</v>
      </c>
      <c r="O1372" s="177">
        <v>41</v>
      </c>
      <c r="P1372" s="38">
        <f t="shared" si="161"/>
        <v>5.021583333333334</v>
      </c>
      <c r="Q1372" s="187">
        <f t="shared" si="162"/>
        <v>60.259000000000007</v>
      </c>
      <c r="R1372" s="184">
        <f t="shared" si="163"/>
        <v>205.8849166666667</v>
      </c>
      <c r="S1372" s="184">
        <f t="shared" si="164"/>
        <v>266.14391666666671</v>
      </c>
      <c r="T1372" s="184">
        <f t="shared" si="165"/>
        <v>336.44608333333332</v>
      </c>
    </row>
    <row r="1373" spans="1:20" ht="15">
      <c r="A1373" s="216" t="s">
        <v>827</v>
      </c>
      <c r="B1373" s="216">
        <v>1</v>
      </c>
      <c r="C1373" s="42" t="s">
        <v>1581</v>
      </c>
      <c r="D1373" s="216"/>
      <c r="E1373" s="58" t="s">
        <v>1284</v>
      </c>
      <c r="F1373" s="208" t="s">
        <v>1582</v>
      </c>
      <c r="G1373" s="225"/>
      <c r="H1373" s="198">
        <v>41470</v>
      </c>
      <c r="I1373" s="225"/>
      <c r="J1373" s="60">
        <v>1464.66</v>
      </c>
      <c r="K1373" s="225"/>
      <c r="L1373" s="208" t="s">
        <v>1863</v>
      </c>
      <c r="M1373" s="61">
        <v>0.1</v>
      </c>
      <c r="N1373" s="177">
        <v>12</v>
      </c>
      <c r="O1373" s="177">
        <v>41</v>
      </c>
      <c r="P1373" s="38">
        <f t="shared" si="161"/>
        <v>12.205500000000001</v>
      </c>
      <c r="Q1373" s="187">
        <f t="shared" si="162"/>
        <v>146.46600000000001</v>
      </c>
      <c r="R1373" s="184">
        <f t="shared" si="163"/>
        <v>500.42550000000006</v>
      </c>
      <c r="S1373" s="184">
        <f t="shared" si="164"/>
        <v>646.89150000000006</v>
      </c>
      <c r="T1373" s="184">
        <f t="shared" si="165"/>
        <v>817.76850000000002</v>
      </c>
    </row>
    <row r="1374" spans="1:20" ht="15">
      <c r="A1374" s="216" t="s">
        <v>827</v>
      </c>
      <c r="B1374" s="216">
        <v>1</v>
      </c>
      <c r="C1374" s="42" t="s">
        <v>1583</v>
      </c>
      <c r="D1374" s="216"/>
      <c r="E1374" s="58" t="s">
        <v>1557</v>
      </c>
      <c r="F1374" s="208" t="s">
        <v>1584</v>
      </c>
      <c r="G1374" s="225"/>
      <c r="H1374" s="198">
        <v>41470</v>
      </c>
      <c r="I1374" s="225"/>
      <c r="J1374" s="60">
        <v>1162.93</v>
      </c>
      <c r="K1374" s="225"/>
      <c r="L1374" s="208" t="s">
        <v>1863</v>
      </c>
      <c r="M1374" s="61">
        <v>0.1</v>
      </c>
      <c r="N1374" s="177">
        <v>12</v>
      </c>
      <c r="O1374" s="177">
        <v>41</v>
      </c>
      <c r="P1374" s="38">
        <f t="shared" si="161"/>
        <v>9.6910833333333333</v>
      </c>
      <c r="Q1374" s="187">
        <f t="shared" si="162"/>
        <v>116.29300000000001</v>
      </c>
      <c r="R1374" s="184">
        <f t="shared" si="163"/>
        <v>397.33441666666664</v>
      </c>
      <c r="S1374" s="184">
        <f t="shared" si="164"/>
        <v>513.6274166666667</v>
      </c>
      <c r="T1374" s="184">
        <f t="shared" si="165"/>
        <v>649.30258333333336</v>
      </c>
    </row>
    <row r="1375" spans="1:20" ht="15">
      <c r="A1375" s="216" t="s">
        <v>827</v>
      </c>
      <c r="B1375" s="216">
        <v>1</v>
      </c>
      <c r="C1375" s="42" t="s">
        <v>1248</v>
      </c>
      <c r="D1375" s="216"/>
      <c r="E1375" s="58" t="s">
        <v>968</v>
      </c>
      <c r="F1375" s="58" t="s">
        <v>1585</v>
      </c>
      <c r="G1375" s="58">
        <v>960</v>
      </c>
      <c r="H1375" s="59">
        <v>41480</v>
      </c>
      <c r="I1375" s="58" t="s">
        <v>1586</v>
      </c>
      <c r="J1375" s="60">
        <v>1508</v>
      </c>
      <c r="K1375" s="58" t="s">
        <v>1587</v>
      </c>
      <c r="L1375" s="208" t="s">
        <v>1877</v>
      </c>
      <c r="M1375" s="61">
        <v>0.33329999999999999</v>
      </c>
      <c r="N1375" s="177">
        <v>0</v>
      </c>
      <c r="O1375" s="177"/>
      <c r="P1375" s="38">
        <f t="shared" si="161"/>
        <v>41.884700000000002</v>
      </c>
      <c r="Q1375" s="187">
        <f t="shared" si="162"/>
        <v>0</v>
      </c>
      <c r="R1375" s="184">
        <f t="shared" si="163"/>
        <v>0</v>
      </c>
      <c r="S1375" s="184">
        <f t="shared" si="164"/>
        <v>0</v>
      </c>
      <c r="T1375" s="184">
        <f t="shared" si="165"/>
        <v>1508</v>
      </c>
    </row>
    <row r="1376" spans="1:20" ht="15">
      <c r="A1376" s="216" t="s">
        <v>827</v>
      </c>
      <c r="B1376" s="216">
        <v>1</v>
      </c>
      <c r="C1376" s="42" t="s">
        <v>1588</v>
      </c>
      <c r="D1376" s="216"/>
      <c r="E1376" s="58" t="s">
        <v>1258</v>
      </c>
      <c r="F1376" s="59">
        <v>2605346</v>
      </c>
      <c r="G1376" s="58">
        <v>980</v>
      </c>
      <c r="H1376" s="59">
        <v>41472</v>
      </c>
      <c r="I1376" s="58" t="s">
        <v>1589</v>
      </c>
      <c r="J1376" s="60">
        <v>559.48</v>
      </c>
      <c r="K1376" s="58" t="s">
        <v>1519</v>
      </c>
      <c r="L1376" s="58" t="s">
        <v>1863</v>
      </c>
      <c r="M1376" s="61">
        <v>0.1</v>
      </c>
      <c r="N1376" s="177">
        <v>12</v>
      </c>
      <c r="O1376" s="177">
        <v>41</v>
      </c>
      <c r="P1376" s="38">
        <f t="shared" si="161"/>
        <v>4.6623333333333337</v>
      </c>
      <c r="Q1376" s="187">
        <f t="shared" si="162"/>
        <v>55.948000000000008</v>
      </c>
      <c r="R1376" s="184">
        <f t="shared" si="163"/>
        <v>191.15566666666669</v>
      </c>
      <c r="S1376" s="184">
        <f t="shared" si="164"/>
        <v>247.1036666666667</v>
      </c>
      <c r="T1376" s="184">
        <f t="shared" si="165"/>
        <v>312.37633333333332</v>
      </c>
    </row>
    <row r="1377" spans="1:20" ht="15">
      <c r="A1377" s="216" t="s">
        <v>827</v>
      </c>
      <c r="B1377" s="55">
        <v>1</v>
      </c>
      <c r="C1377" s="49" t="s">
        <v>1590</v>
      </c>
      <c r="D1377" s="55"/>
      <c r="E1377" s="58" t="s">
        <v>1258</v>
      </c>
      <c r="F1377" s="59">
        <v>1369762</v>
      </c>
      <c r="G1377" s="58"/>
      <c r="H1377" s="59">
        <v>41487</v>
      </c>
      <c r="I1377" s="58" t="s">
        <v>788</v>
      </c>
      <c r="J1377" s="60">
        <v>690</v>
      </c>
      <c r="K1377" s="58" t="s">
        <v>358</v>
      </c>
      <c r="L1377" s="58" t="s">
        <v>1863</v>
      </c>
      <c r="M1377" s="61">
        <v>0.1</v>
      </c>
      <c r="N1377" s="177">
        <v>12</v>
      </c>
      <c r="O1377" s="177">
        <v>40</v>
      </c>
      <c r="P1377" s="38">
        <f t="shared" si="161"/>
        <v>5.75</v>
      </c>
      <c r="Q1377" s="187">
        <f t="shared" si="162"/>
        <v>69</v>
      </c>
      <c r="R1377" s="184">
        <f t="shared" si="163"/>
        <v>230</v>
      </c>
      <c r="S1377" s="184">
        <f t="shared" si="164"/>
        <v>299</v>
      </c>
      <c r="T1377" s="184">
        <f t="shared" si="165"/>
        <v>391</v>
      </c>
    </row>
    <row r="1378" spans="1:20" ht="15">
      <c r="A1378" s="216" t="s">
        <v>827</v>
      </c>
      <c r="B1378" s="216">
        <v>1</v>
      </c>
      <c r="C1378" s="42" t="s">
        <v>1253</v>
      </c>
      <c r="D1378" s="66"/>
      <c r="E1378" s="58" t="s">
        <v>968</v>
      </c>
      <c r="F1378" s="58" t="s">
        <v>1591</v>
      </c>
      <c r="G1378" s="58">
        <v>1011</v>
      </c>
      <c r="H1378" s="59">
        <v>41495</v>
      </c>
      <c r="I1378" s="58" t="s">
        <v>1592</v>
      </c>
      <c r="J1378" s="60">
        <v>329</v>
      </c>
      <c r="K1378" s="58" t="s">
        <v>776</v>
      </c>
      <c r="L1378" s="58" t="s">
        <v>1877</v>
      </c>
      <c r="M1378" s="61">
        <v>0.33329999999999999</v>
      </c>
      <c r="N1378" s="177">
        <v>0</v>
      </c>
      <c r="O1378" s="177"/>
      <c r="P1378" s="38">
        <f t="shared" si="161"/>
        <v>9.1379749999999991</v>
      </c>
      <c r="Q1378" s="187">
        <f t="shared" si="162"/>
        <v>0</v>
      </c>
      <c r="R1378" s="184">
        <f t="shared" si="163"/>
        <v>0</v>
      </c>
      <c r="S1378" s="184">
        <f t="shared" si="164"/>
        <v>0</v>
      </c>
      <c r="T1378" s="184">
        <f t="shared" si="165"/>
        <v>329</v>
      </c>
    </row>
    <row r="1379" spans="1:20" ht="15">
      <c r="A1379" s="216" t="s">
        <v>827</v>
      </c>
      <c r="B1379" s="216">
        <v>1</v>
      </c>
      <c r="C1379" s="42" t="s">
        <v>1593</v>
      </c>
      <c r="D1379" s="216"/>
      <c r="E1379" s="58" t="s">
        <v>968</v>
      </c>
      <c r="F1379" s="58" t="s">
        <v>1594</v>
      </c>
      <c r="G1379" s="58">
        <v>1022</v>
      </c>
      <c r="H1379" s="59">
        <v>41494</v>
      </c>
      <c r="I1379" s="58" t="s">
        <v>1595</v>
      </c>
      <c r="J1379" s="60">
        <v>1856</v>
      </c>
      <c r="K1379" s="58" t="s">
        <v>1587</v>
      </c>
      <c r="L1379" s="58" t="s">
        <v>1877</v>
      </c>
      <c r="M1379" s="61">
        <v>0.33329999999999999</v>
      </c>
      <c r="N1379" s="177">
        <v>0</v>
      </c>
      <c r="O1379" s="177"/>
      <c r="P1379" s="38">
        <f t="shared" si="161"/>
        <v>51.550399999999996</v>
      </c>
      <c r="Q1379" s="187">
        <f t="shared" si="162"/>
        <v>0</v>
      </c>
      <c r="R1379" s="184">
        <f t="shared" si="163"/>
        <v>0</v>
      </c>
      <c r="S1379" s="184">
        <f t="shared" si="164"/>
        <v>0</v>
      </c>
      <c r="T1379" s="184">
        <f t="shared" si="165"/>
        <v>1856</v>
      </c>
    </row>
    <row r="1380" spans="1:20" ht="15">
      <c r="A1380" s="216" t="s">
        <v>827</v>
      </c>
      <c r="B1380" s="216">
        <v>1</v>
      </c>
      <c r="C1380" s="42" t="s">
        <v>1596</v>
      </c>
      <c r="D1380" s="216"/>
      <c r="E1380" s="58" t="s">
        <v>1280</v>
      </c>
      <c r="F1380" s="58"/>
      <c r="G1380" s="58">
        <v>1050</v>
      </c>
      <c r="H1380" s="59">
        <v>41516</v>
      </c>
      <c r="I1380" s="58" t="s">
        <v>1597</v>
      </c>
      <c r="J1380" s="60">
        <v>1841.5</v>
      </c>
      <c r="K1380" s="58" t="s">
        <v>776</v>
      </c>
      <c r="L1380" s="58" t="s">
        <v>1863</v>
      </c>
      <c r="M1380" s="61">
        <v>0.1</v>
      </c>
      <c r="N1380" s="177">
        <v>12</v>
      </c>
      <c r="O1380" s="177">
        <v>40</v>
      </c>
      <c r="P1380" s="38">
        <f t="shared" si="161"/>
        <v>15.345833333333333</v>
      </c>
      <c r="Q1380" s="187">
        <f t="shared" si="162"/>
        <v>184.15</v>
      </c>
      <c r="R1380" s="184">
        <f t="shared" si="163"/>
        <v>613.83333333333337</v>
      </c>
      <c r="S1380" s="184">
        <f t="shared" si="164"/>
        <v>797.98333333333335</v>
      </c>
      <c r="T1380" s="184">
        <f t="shared" si="165"/>
        <v>1043.5166666666667</v>
      </c>
    </row>
    <row r="1381" spans="1:20" ht="15">
      <c r="A1381" s="216" t="s">
        <v>827</v>
      </c>
      <c r="B1381" s="216">
        <v>1</v>
      </c>
      <c r="C1381" s="42" t="s">
        <v>1598</v>
      </c>
      <c r="D1381" s="216"/>
      <c r="E1381" s="58" t="s">
        <v>1256</v>
      </c>
      <c r="F1381" s="58" t="s">
        <v>1599</v>
      </c>
      <c r="G1381" s="58">
        <v>996</v>
      </c>
      <c r="H1381" s="59">
        <v>41491</v>
      </c>
      <c r="I1381" s="58" t="s">
        <v>1600</v>
      </c>
      <c r="J1381" s="60">
        <v>775.19</v>
      </c>
      <c r="K1381" s="58" t="s">
        <v>1601</v>
      </c>
      <c r="L1381" s="58" t="s">
        <v>1863</v>
      </c>
      <c r="M1381" s="61">
        <v>0.1</v>
      </c>
      <c r="N1381" s="177">
        <v>12</v>
      </c>
      <c r="O1381" s="177">
        <v>40</v>
      </c>
      <c r="P1381" s="38">
        <f t="shared" si="161"/>
        <v>6.4599166666666674</v>
      </c>
      <c r="Q1381" s="187">
        <f t="shared" si="162"/>
        <v>77.519000000000005</v>
      </c>
      <c r="R1381" s="184">
        <f t="shared" si="163"/>
        <v>258.3966666666667</v>
      </c>
      <c r="S1381" s="184">
        <f t="shared" si="164"/>
        <v>335.91566666666671</v>
      </c>
      <c r="T1381" s="184">
        <f t="shared" si="165"/>
        <v>439.27433333333335</v>
      </c>
    </row>
    <row r="1382" spans="1:20" ht="15">
      <c r="A1382" s="78" t="s">
        <v>827</v>
      </c>
      <c r="B1382" s="216">
        <v>1</v>
      </c>
      <c r="C1382" s="42" t="s">
        <v>1602</v>
      </c>
      <c r="D1382" s="216"/>
      <c r="E1382" s="58" t="s">
        <v>1284</v>
      </c>
      <c r="F1382" s="58" t="s">
        <v>1603</v>
      </c>
      <c r="G1382" s="58">
        <v>895</v>
      </c>
      <c r="H1382" s="59">
        <v>41454</v>
      </c>
      <c r="I1382" s="58" t="s">
        <v>1604</v>
      </c>
      <c r="J1382" s="60">
        <v>612.91999999999996</v>
      </c>
      <c r="K1382" s="58" t="s">
        <v>1605</v>
      </c>
      <c r="L1382" s="58" t="s">
        <v>1863</v>
      </c>
      <c r="M1382" s="61">
        <v>0.1</v>
      </c>
      <c r="N1382" s="177">
        <v>12</v>
      </c>
      <c r="O1382" s="177">
        <f>6+12+12+12</f>
        <v>42</v>
      </c>
      <c r="P1382" s="38">
        <f t="shared" si="161"/>
        <v>5.1076666666666668</v>
      </c>
      <c r="Q1382" s="187">
        <f t="shared" si="162"/>
        <v>61.292000000000002</v>
      </c>
      <c r="R1382" s="184">
        <f t="shared" si="163"/>
        <v>214.52199999999999</v>
      </c>
      <c r="S1382" s="184">
        <f t="shared" si="164"/>
        <v>275.81399999999996</v>
      </c>
      <c r="T1382" s="184">
        <f t="shared" si="165"/>
        <v>337.10599999999999</v>
      </c>
    </row>
    <row r="1383" spans="1:20" ht="15">
      <c r="A1383" s="78" t="s">
        <v>827</v>
      </c>
      <c r="B1383" s="216">
        <v>1</v>
      </c>
      <c r="C1383" s="42" t="s">
        <v>1606</v>
      </c>
      <c r="D1383" s="216"/>
      <c r="E1383" s="58" t="s">
        <v>1530</v>
      </c>
      <c r="F1383" s="58"/>
      <c r="G1383" s="58"/>
      <c r="H1383" s="59">
        <v>41682</v>
      </c>
      <c r="I1383" s="58" t="s">
        <v>1607</v>
      </c>
      <c r="J1383" s="60">
        <v>3828</v>
      </c>
      <c r="K1383" s="58" t="s">
        <v>1418</v>
      </c>
      <c r="L1383" s="58" t="s">
        <v>1877</v>
      </c>
      <c r="M1383" s="61">
        <v>0.33329999999999999</v>
      </c>
      <c r="N1383" s="177">
        <v>2</v>
      </c>
      <c r="O1383" s="177">
        <f>10+12+12</f>
        <v>34</v>
      </c>
      <c r="P1383" s="38">
        <f t="shared" si="161"/>
        <v>106.3227</v>
      </c>
      <c r="Q1383" s="187">
        <f t="shared" si="162"/>
        <v>212.6454</v>
      </c>
      <c r="R1383" s="184">
        <f t="shared" si="163"/>
        <v>3614.9717999999998</v>
      </c>
      <c r="S1383" s="184">
        <f t="shared" si="164"/>
        <v>3827.6171999999997</v>
      </c>
      <c r="T1383" s="184">
        <f t="shared" si="165"/>
        <v>0.38280000000031578</v>
      </c>
    </row>
    <row r="1384" spans="1:20" ht="15">
      <c r="A1384" s="78" t="s">
        <v>827</v>
      </c>
      <c r="B1384" s="216">
        <v>1</v>
      </c>
      <c r="C1384" s="42" t="s">
        <v>1608</v>
      </c>
      <c r="D1384" s="216"/>
      <c r="E1384" s="58" t="s">
        <v>1256</v>
      </c>
      <c r="F1384" s="58"/>
      <c r="G1384" s="58"/>
      <c r="H1384" s="59">
        <v>41774</v>
      </c>
      <c r="I1384" s="58" t="s">
        <v>1609</v>
      </c>
      <c r="J1384" s="60">
        <v>1499</v>
      </c>
      <c r="K1384" s="58" t="s">
        <v>1610</v>
      </c>
      <c r="L1384" s="58" t="s">
        <v>1877</v>
      </c>
      <c r="M1384" s="61">
        <v>0.33329999999999999</v>
      </c>
      <c r="N1384" s="177">
        <v>6</v>
      </c>
      <c r="O1384" s="177">
        <f>6+12+12</f>
        <v>30</v>
      </c>
      <c r="P1384" s="38">
        <f t="shared" si="161"/>
        <v>41.634724999999996</v>
      </c>
      <c r="Q1384" s="187">
        <f t="shared" si="162"/>
        <v>249.80834999999996</v>
      </c>
      <c r="R1384" s="184">
        <f t="shared" si="163"/>
        <v>1249.0417499999999</v>
      </c>
      <c r="S1384" s="184">
        <f t="shared" si="164"/>
        <v>1498.8500999999999</v>
      </c>
      <c r="T1384" s="184">
        <f t="shared" si="165"/>
        <v>0.14990000000011605</v>
      </c>
    </row>
    <row r="1385" spans="1:20" ht="15">
      <c r="A1385" s="78" t="s">
        <v>827</v>
      </c>
      <c r="B1385" s="216">
        <v>1</v>
      </c>
      <c r="C1385" s="49" t="s">
        <v>1611</v>
      </c>
      <c r="D1385" s="42"/>
      <c r="E1385" s="56" t="s">
        <v>1612</v>
      </c>
      <c r="F1385" s="39" t="s">
        <v>1613</v>
      </c>
      <c r="G1385" s="39"/>
      <c r="H1385" s="59">
        <v>41785</v>
      </c>
      <c r="I1385" s="58">
        <v>584</v>
      </c>
      <c r="J1385" s="60">
        <v>6110.2</v>
      </c>
      <c r="K1385" s="58" t="s">
        <v>1614</v>
      </c>
      <c r="L1385" s="58" t="s">
        <v>1877</v>
      </c>
      <c r="M1385" s="61">
        <v>0.33329999999999999</v>
      </c>
      <c r="N1385" s="177">
        <v>6</v>
      </c>
      <c r="O1385" s="177">
        <v>30</v>
      </c>
      <c r="P1385" s="38">
        <f t="shared" si="161"/>
        <v>169.71080499999999</v>
      </c>
      <c r="Q1385" s="187">
        <f t="shared" si="162"/>
        <v>1018.26483</v>
      </c>
      <c r="R1385" s="184">
        <f t="shared" si="163"/>
        <v>5091.3241499999995</v>
      </c>
      <c r="S1385" s="184">
        <f t="shared" si="164"/>
        <v>6109.5889799999995</v>
      </c>
      <c r="T1385" s="184">
        <f t="shared" si="165"/>
        <v>0.61102000000028056</v>
      </c>
    </row>
    <row r="1386" spans="1:20" ht="15">
      <c r="A1386" s="78" t="s">
        <v>827</v>
      </c>
      <c r="B1386" s="216">
        <v>1</v>
      </c>
      <c r="C1386" s="42" t="s">
        <v>1615</v>
      </c>
      <c r="D1386" s="216"/>
      <c r="E1386" s="58" t="s">
        <v>1616</v>
      </c>
      <c r="F1386" s="58" t="s">
        <v>1617</v>
      </c>
      <c r="G1386" s="58">
        <v>1</v>
      </c>
      <c r="H1386" s="59">
        <v>41848</v>
      </c>
      <c r="I1386" s="58" t="s">
        <v>1618</v>
      </c>
      <c r="J1386" s="60">
        <v>12219.15</v>
      </c>
      <c r="K1386" s="58" t="s">
        <v>1619</v>
      </c>
      <c r="L1386" s="58" t="s">
        <v>1863</v>
      </c>
      <c r="M1386" s="61">
        <v>0.1</v>
      </c>
      <c r="N1386" s="177">
        <v>12</v>
      </c>
      <c r="O1386" s="177">
        <f>5+12+12</f>
        <v>29</v>
      </c>
      <c r="P1386" s="38">
        <f t="shared" si="161"/>
        <v>101.82625</v>
      </c>
      <c r="Q1386" s="187">
        <f t="shared" si="162"/>
        <v>1221.915</v>
      </c>
      <c r="R1386" s="184">
        <f t="shared" si="163"/>
        <v>2952.9612499999998</v>
      </c>
      <c r="S1386" s="184">
        <f t="shared" si="164"/>
        <v>4174.8762499999993</v>
      </c>
      <c r="T1386" s="184">
        <f t="shared" si="165"/>
        <v>8044.2737500000003</v>
      </c>
    </row>
    <row r="1387" spans="1:20" ht="15">
      <c r="A1387" s="78" t="s">
        <v>827</v>
      </c>
      <c r="B1387" s="216">
        <v>1</v>
      </c>
      <c r="C1387" s="42" t="s">
        <v>1620</v>
      </c>
      <c r="D1387" s="216"/>
      <c r="E1387" s="58" t="s">
        <v>1325</v>
      </c>
      <c r="F1387" s="58" t="s">
        <v>1621</v>
      </c>
      <c r="G1387" s="58">
        <v>1442</v>
      </c>
      <c r="H1387" s="59">
        <v>41827</v>
      </c>
      <c r="I1387" s="58" t="s">
        <v>1622</v>
      </c>
      <c r="J1387" s="60">
        <v>810</v>
      </c>
      <c r="K1387" s="58" t="s">
        <v>358</v>
      </c>
      <c r="L1387" s="58" t="s">
        <v>1863</v>
      </c>
      <c r="M1387" s="61">
        <v>0.1</v>
      </c>
      <c r="N1387" s="177">
        <v>12</v>
      </c>
      <c r="O1387" s="177">
        <f>5+12+12</f>
        <v>29</v>
      </c>
      <c r="P1387" s="38">
        <f t="shared" si="161"/>
        <v>6.75</v>
      </c>
      <c r="Q1387" s="187">
        <f t="shared" si="162"/>
        <v>81</v>
      </c>
      <c r="R1387" s="184">
        <f t="shared" si="163"/>
        <v>195.75</v>
      </c>
      <c r="S1387" s="184">
        <f t="shared" si="164"/>
        <v>276.75</v>
      </c>
      <c r="T1387" s="184">
        <f t="shared" si="165"/>
        <v>533.25</v>
      </c>
    </row>
    <row r="1388" spans="1:20" ht="15">
      <c r="A1388" s="78" t="s">
        <v>827</v>
      </c>
      <c r="B1388" s="216">
        <v>1</v>
      </c>
      <c r="C1388" s="42" t="s">
        <v>1623</v>
      </c>
      <c r="D1388" s="216"/>
      <c r="E1388" s="58" t="s">
        <v>1256</v>
      </c>
      <c r="F1388" s="58" t="s">
        <v>1624</v>
      </c>
      <c r="G1388" s="58"/>
      <c r="H1388" s="59">
        <v>41871</v>
      </c>
      <c r="I1388" s="58">
        <v>807</v>
      </c>
      <c r="J1388" s="60">
        <v>6110.2</v>
      </c>
      <c r="K1388" s="58" t="s">
        <v>1614</v>
      </c>
      <c r="L1388" s="58" t="s">
        <v>1877</v>
      </c>
      <c r="M1388" s="61">
        <v>0.33329999999999999</v>
      </c>
      <c r="N1388" s="177">
        <f>36-28</f>
        <v>8</v>
      </c>
      <c r="O1388" s="177">
        <f>4+12+12</f>
        <v>28</v>
      </c>
      <c r="P1388" s="38">
        <f t="shared" si="161"/>
        <v>169.71080499999999</v>
      </c>
      <c r="Q1388" s="187">
        <f t="shared" si="162"/>
        <v>1357.6864399999999</v>
      </c>
      <c r="R1388" s="184">
        <f t="shared" si="163"/>
        <v>4751.90254</v>
      </c>
      <c r="S1388" s="184">
        <f t="shared" si="164"/>
        <v>6109.5889800000004</v>
      </c>
      <c r="T1388" s="184">
        <f t="shared" si="165"/>
        <v>0.61101999999937107</v>
      </c>
    </row>
    <row r="1389" spans="1:20" ht="15">
      <c r="A1389" s="78" t="s">
        <v>827</v>
      </c>
      <c r="B1389" s="216">
        <v>1</v>
      </c>
      <c r="C1389" s="42" t="s">
        <v>1625</v>
      </c>
      <c r="D1389" s="216"/>
      <c r="E1389" s="58" t="s">
        <v>1280</v>
      </c>
      <c r="F1389" s="59">
        <v>2608452</v>
      </c>
      <c r="G1389" s="58">
        <v>73</v>
      </c>
      <c r="H1389" s="59">
        <v>41879</v>
      </c>
      <c r="I1389" s="58" t="s">
        <v>1626</v>
      </c>
      <c r="J1389" s="60">
        <v>999</v>
      </c>
      <c r="K1389" s="58" t="s">
        <v>1627</v>
      </c>
      <c r="L1389" s="58" t="s">
        <v>1887</v>
      </c>
      <c r="M1389" s="61">
        <v>0.1</v>
      </c>
      <c r="N1389" s="177">
        <v>12</v>
      </c>
      <c r="O1389" s="177">
        <f>4+12+12</f>
        <v>28</v>
      </c>
      <c r="P1389" s="38">
        <f t="shared" si="161"/>
        <v>8.3250000000000011</v>
      </c>
      <c r="Q1389" s="187">
        <f t="shared" si="162"/>
        <v>99.9</v>
      </c>
      <c r="R1389" s="184">
        <f t="shared" si="163"/>
        <v>233.10000000000002</v>
      </c>
      <c r="S1389" s="184">
        <f t="shared" si="164"/>
        <v>333</v>
      </c>
      <c r="T1389" s="184">
        <f t="shared" si="165"/>
        <v>666</v>
      </c>
    </row>
    <row r="1390" spans="1:20" ht="15">
      <c r="A1390" s="78" t="s">
        <v>827</v>
      </c>
      <c r="B1390" s="216">
        <v>1</v>
      </c>
      <c r="C1390" s="42" t="s">
        <v>802</v>
      </c>
      <c r="D1390" s="216"/>
      <c r="E1390" s="58" t="s">
        <v>1628</v>
      </c>
      <c r="F1390" s="58"/>
      <c r="G1390" s="58"/>
      <c r="H1390" s="198">
        <v>41926</v>
      </c>
      <c r="I1390" s="38"/>
      <c r="J1390" s="60">
        <v>143.46</v>
      </c>
      <c r="K1390" s="208" t="s">
        <v>431</v>
      </c>
      <c r="L1390" s="208" t="s">
        <v>1883</v>
      </c>
      <c r="M1390" s="61">
        <v>0.1</v>
      </c>
      <c r="N1390" s="177">
        <v>12</v>
      </c>
      <c r="O1390" s="177">
        <f>2+12+12</f>
        <v>26</v>
      </c>
      <c r="P1390" s="38">
        <f t="shared" si="161"/>
        <v>1.1955000000000002</v>
      </c>
      <c r="Q1390" s="187">
        <f t="shared" si="162"/>
        <v>14.346000000000004</v>
      </c>
      <c r="R1390" s="184">
        <f t="shared" si="163"/>
        <v>31.083000000000006</v>
      </c>
      <c r="S1390" s="184">
        <f t="shared" si="164"/>
        <v>45.429000000000009</v>
      </c>
      <c r="T1390" s="184">
        <f t="shared" si="165"/>
        <v>98.031000000000006</v>
      </c>
    </row>
    <row r="1391" spans="1:20" ht="15">
      <c r="A1391" s="78" t="s">
        <v>827</v>
      </c>
      <c r="B1391" s="216">
        <v>1</v>
      </c>
      <c r="C1391" s="42" t="s">
        <v>1629</v>
      </c>
      <c r="D1391" s="216"/>
      <c r="E1391" s="208" t="s">
        <v>1256</v>
      </c>
      <c r="F1391" s="210" t="s">
        <v>1630</v>
      </c>
      <c r="G1391" s="210" t="s">
        <v>1631</v>
      </c>
      <c r="H1391" s="198">
        <v>41872</v>
      </c>
      <c r="I1391" s="38"/>
      <c r="J1391" s="60">
        <v>10350</v>
      </c>
      <c r="K1391" s="208" t="s">
        <v>1632</v>
      </c>
      <c r="L1391" s="208" t="s">
        <v>1887</v>
      </c>
      <c r="M1391" s="61">
        <v>0.1</v>
      </c>
      <c r="N1391" s="177">
        <v>12</v>
      </c>
      <c r="O1391" s="177">
        <f>4+12+12</f>
        <v>28</v>
      </c>
      <c r="P1391" s="38">
        <f t="shared" si="161"/>
        <v>86.25</v>
      </c>
      <c r="Q1391" s="187">
        <f t="shared" si="162"/>
        <v>1035</v>
      </c>
      <c r="R1391" s="184">
        <f t="shared" si="163"/>
        <v>2415</v>
      </c>
      <c r="S1391" s="184">
        <f t="shared" si="164"/>
        <v>3450</v>
      </c>
      <c r="T1391" s="184">
        <f t="shared" si="165"/>
        <v>6900</v>
      </c>
    </row>
    <row r="1392" spans="1:20" ht="15">
      <c r="A1392" s="78" t="s">
        <v>827</v>
      </c>
      <c r="B1392" s="216">
        <v>1</v>
      </c>
      <c r="C1392" s="42" t="s">
        <v>1633</v>
      </c>
      <c r="D1392" s="216"/>
      <c r="E1392" s="58" t="s">
        <v>1265</v>
      </c>
      <c r="F1392" s="58"/>
      <c r="G1392" s="58"/>
      <c r="H1392" s="109">
        <v>41927</v>
      </c>
      <c r="I1392" s="42">
        <v>979</v>
      </c>
      <c r="J1392" s="202">
        <v>835.2</v>
      </c>
      <c r="K1392" s="235" t="s">
        <v>1614</v>
      </c>
      <c r="L1392" s="215" t="s">
        <v>1877</v>
      </c>
      <c r="M1392" s="61">
        <v>0.33329999999999999</v>
      </c>
      <c r="N1392" s="177">
        <v>10</v>
      </c>
      <c r="O1392" s="177">
        <f>2+12+12</f>
        <v>26</v>
      </c>
      <c r="P1392" s="38">
        <f t="shared" si="161"/>
        <v>23.197680000000002</v>
      </c>
      <c r="Q1392" s="187">
        <f t="shared" si="162"/>
        <v>231.97680000000003</v>
      </c>
      <c r="R1392" s="184">
        <f t="shared" si="163"/>
        <v>603.13968</v>
      </c>
      <c r="S1392" s="184">
        <f t="shared" si="164"/>
        <v>835.11648000000002</v>
      </c>
      <c r="T1392" s="184">
        <f t="shared" si="165"/>
        <v>8.3520000000021355E-2</v>
      </c>
    </row>
    <row r="1393" spans="1:20" ht="15">
      <c r="A1393" s="78" t="s">
        <v>827</v>
      </c>
      <c r="B1393" s="216">
        <v>1</v>
      </c>
      <c r="C1393" s="42" t="s">
        <v>1634</v>
      </c>
      <c r="D1393" s="216"/>
      <c r="E1393" s="58" t="s">
        <v>1256</v>
      </c>
      <c r="F1393" s="58"/>
      <c r="G1393" s="58"/>
      <c r="H1393" s="109">
        <v>41927</v>
      </c>
      <c r="I1393" s="236">
        <v>978</v>
      </c>
      <c r="J1393" s="202">
        <v>8991</v>
      </c>
      <c r="K1393" s="235"/>
      <c r="L1393" s="215" t="s">
        <v>1877</v>
      </c>
      <c r="M1393" s="61">
        <v>0.33329999999999999</v>
      </c>
      <c r="N1393" s="177">
        <v>10</v>
      </c>
      <c r="O1393" s="177">
        <v>26</v>
      </c>
      <c r="P1393" s="38">
        <f t="shared" si="161"/>
        <v>249.72502499999999</v>
      </c>
      <c r="Q1393" s="187">
        <f t="shared" si="162"/>
        <v>2497.2502500000001</v>
      </c>
      <c r="R1393" s="184">
        <f t="shared" si="163"/>
        <v>6492.8506499999994</v>
      </c>
      <c r="S1393" s="184">
        <f t="shared" si="164"/>
        <v>8990.1008999999995</v>
      </c>
      <c r="T1393" s="184">
        <f t="shared" si="165"/>
        <v>0.89910000000054424</v>
      </c>
    </row>
    <row r="1394" spans="1:20" ht="15">
      <c r="A1394" s="78" t="s">
        <v>827</v>
      </c>
      <c r="B1394" s="216">
        <v>1</v>
      </c>
      <c r="C1394" s="42" t="s">
        <v>1635</v>
      </c>
      <c r="D1394" s="216"/>
      <c r="E1394" s="58" t="s">
        <v>1256</v>
      </c>
      <c r="F1394" s="58"/>
      <c r="G1394" s="58"/>
      <c r="H1394" s="109">
        <v>41927</v>
      </c>
      <c r="I1394" s="236"/>
      <c r="J1394" s="60">
        <v>3045</v>
      </c>
      <c r="K1394" s="235"/>
      <c r="L1394" s="215" t="s">
        <v>1877</v>
      </c>
      <c r="M1394" s="61">
        <v>0.33329999999999999</v>
      </c>
      <c r="N1394" s="177">
        <v>10</v>
      </c>
      <c r="O1394" s="177">
        <v>26</v>
      </c>
      <c r="P1394" s="38">
        <f t="shared" si="161"/>
        <v>84.574874999999992</v>
      </c>
      <c r="Q1394" s="187">
        <f t="shared" si="162"/>
        <v>845.74874999999997</v>
      </c>
      <c r="R1394" s="184">
        <f t="shared" si="163"/>
        <v>2198.9467499999996</v>
      </c>
      <c r="S1394" s="184">
        <f t="shared" si="164"/>
        <v>3044.6954999999998</v>
      </c>
      <c r="T1394" s="184">
        <f t="shared" si="165"/>
        <v>0.30450000000018917</v>
      </c>
    </row>
    <row r="1395" spans="1:20" ht="15">
      <c r="A1395" s="78" t="s">
        <v>827</v>
      </c>
      <c r="B1395" s="216">
        <v>1</v>
      </c>
      <c r="C1395" s="42" t="s">
        <v>1636</v>
      </c>
      <c r="D1395" s="216"/>
      <c r="E1395" s="58" t="s">
        <v>1314</v>
      </c>
      <c r="F1395" s="58" t="s">
        <v>1637</v>
      </c>
      <c r="G1395" s="58">
        <v>169</v>
      </c>
      <c r="H1395" s="59">
        <v>41936</v>
      </c>
      <c r="I1395" s="58" t="s">
        <v>1638</v>
      </c>
      <c r="J1395" s="60">
        <v>336.4</v>
      </c>
      <c r="K1395" s="58" t="s">
        <v>1358</v>
      </c>
      <c r="L1395" s="58" t="s">
        <v>1863</v>
      </c>
      <c r="M1395" s="61">
        <v>0.1</v>
      </c>
      <c r="N1395" s="177">
        <v>12</v>
      </c>
      <c r="O1395" s="177">
        <f>2+12+12</f>
        <v>26</v>
      </c>
      <c r="P1395" s="38">
        <f t="shared" si="161"/>
        <v>2.8033333333333332</v>
      </c>
      <c r="Q1395" s="187">
        <f t="shared" si="162"/>
        <v>33.64</v>
      </c>
      <c r="R1395" s="184">
        <f t="shared" si="163"/>
        <v>72.88666666666667</v>
      </c>
      <c r="S1395" s="184">
        <f t="shared" si="164"/>
        <v>106.52666666666667</v>
      </c>
      <c r="T1395" s="184">
        <f t="shared" si="165"/>
        <v>229.87333333333331</v>
      </c>
    </row>
    <row r="1396" spans="1:20" ht="15">
      <c r="A1396" s="78" t="s">
        <v>827</v>
      </c>
      <c r="B1396" s="216">
        <v>1</v>
      </c>
      <c r="C1396" s="42" t="s">
        <v>1636</v>
      </c>
      <c r="D1396" s="216"/>
      <c r="E1396" s="58" t="s">
        <v>1325</v>
      </c>
      <c r="F1396" s="58" t="s">
        <v>1637</v>
      </c>
      <c r="G1396" s="58">
        <v>169</v>
      </c>
      <c r="H1396" s="59">
        <v>41936</v>
      </c>
      <c r="I1396" s="58" t="s">
        <v>1638</v>
      </c>
      <c r="J1396" s="60">
        <v>336.4</v>
      </c>
      <c r="K1396" s="58" t="s">
        <v>1358</v>
      </c>
      <c r="L1396" s="58" t="s">
        <v>1863</v>
      </c>
      <c r="M1396" s="61">
        <v>0.1</v>
      </c>
      <c r="N1396" s="177">
        <v>12</v>
      </c>
      <c r="O1396" s="177">
        <f>2+12+12</f>
        <v>26</v>
      </c>
      <c r="P1396" s="38">
        <f t="shared" si="161"/>
        <v>2.8033333333333332</v>
      </c>
      <c r="Q1396" s="187">
        <f t="shared" si="162"/>
        <v>33.64</v>
      </c>
      <c r="R1396" s="184">
        <f t="shared" si="163"/>
        <v>72.88666666666667</v>
      </c>
      <c r="S1396" s="184">
        <f t="shared" si="164"/>
        <v>106.52666666666667</v>
      </c>
      <c r="T1396" s="184">
        <f t="shared" si="165"/>
        <v>229.87333333333331</v>
      </c>
    </row>
    <row r="1397" spans="1:20" ht="15">
      <c r="A1397" s="78" t="s">
        <v>827</v>
      </c>
      <c r="B1397" s="216">
        <v>1</v>
      </c>
      <c r="C1397" s="42" t="s">
        <v>1639</v>
      </c>
      <c r="D1397" s="216"/>
      <c r="E1397" s="58" t="s">
        <v>1280</v>
      </c>
      <c r="F1397" s="58"/>
      <c r="G1397" s="58">
        <v>137</v>
      </c>
      <c r="H1397" s="59">
        <v>41921</v>
      </c>
      <c r="I1397" s="58" t="s">
        <v>1640</v>
      </c>
      <c r="J1397" s="60">
        <v>399</v>
      </c>
      <c r="K1397" s="58" t="s">
        <v>1610</v>
      </c>
      <c r="L1397" s="58" t="s">
        <v>1863</v>
      </c>
      <c r="M1397" s="61">
        <v>0.1</v>
      </c>
      <c r="N1397" s="177">
        <v>12</v>
      </c>
      <c r="O1397" s="177">
        <f>2+12+12</f>
        <v>26</v>
      </c>
      <c r="P1397" s="38">
        <f t="shared" si="161"/>
        <v>3.3250000000000006</v>
      </c>
      <c r="Q1397" s="187">
        <f t="shared" si="162"/>
        <v>39.900000000000006</v>
      </c>
      <c r="R1397" s="184">
        <f t="shared" si="163"/>
        <v>86.450000000000017</v>
      </c>
      <c r="S1397" s="184">
        <f t="shared" si="164"/>
        <v>126.35000000000002</v>
      </c>
      <c r="T1397" s="184">
        <f t="shared" si="165"/>
        <v>272.64999999999998</v>
      </c>
    </row>
    <row r="1398" spans="1:20" ht="15">
      <c r="A1398" s="78" t="s">
        <v>827</v>
      </c>
      <c r="B1398" s="216">
        <v>1</v>
      </c>
      <c r="C1398" s="42" t="s">
        <v>1641</v>
      </c>
      <c r="D1398" s="78"/>
      <c r="E1398" s="58" t="s">
        <v>1284</v>
      </c>
      <c r="F1398" s="39"/>
      <c r="G1398" s="237">
        <v>121</v>
      </c>
      <c r="H1398" s="38" t="s">
        <v>1861</v>
      </c>
      <c r="I1398" s="237" t="s">
        <v>1642</v>
      </c>
      <c r="J1398" s="40">
        <v>599</v>
      </c>
      <c r="K1398" s="225" t="s">
        <v>1610</v>
      </c>
      <c r="L1398" s="208" t="s">
        <v>1876</v>
      </c>
      <c r="M1398" s="61">
        <v>0.1</v>
      </c>
      <c r="N1398" s="177">
        <v>12</v>
      </c>
      <c r="O1398" s="177">
        <f>2+12+12</f>
        <v>26</v>
      </c>
      <c r="P1398" s="38">
        <f t="shared" si="161"/>
        <v>4.9916666666666671</v>
      </c>
      <c r="Q1398" s="187">
        <f t="shared" si="162"/>
        <v>59.900000000000006</v>
      </c>
      <c r="R1398" s="184">
        <f t="shared" si="163"/>
        <v>129.78333333333336</v>
      </c>
      <c r="S1398" s="184">
        <f t="shared" si="164"/>
        <v>189.68333333333337</v>
      </c>
      <c r="T1398" s="184">
        <f t="shared" si="165"/>
        <v>409.31666666666661</v>
      </c>
    </row>
    <row r="1399" spans="1:20" ht="15">
      <c r="A1399" s="78" t="s">
        <v>827</v>
      </c>
      <c r="B1399" s="55">
        <v>1</v>
      </c>
      <c r="C1399" s="49" t="s">
        <v>1643</v>
      </c>
      <c r="D1399" s="55"/>
      <c r="E1399" s="58" t="s">
        <v>1284</v>
      </c>
      <c r="F1399" s="39"/>
      <c r="G1399" s="237"/>
      <c r="H1399" s="38" t="s">
        <v>1861</v>
      </c>
      <c r="I1399" s="237"/>
      <c r="J1399" s="40">
        <v>279</v>
      </c>
      <c r="K1399" s="225"/>
      <c r="L1399" s="208" t="s">
        <v>1876</v>
      </c>
      <c r="M1399" s="61">
        <v>0.1</v>
      </c>
      <c r="N1399" s="177">
        <v>12</v>
      </c>
      <c r="O1399" s="177">
        <f t="shared" ref="O1399:O1400" si="167">2+12+12</f>
        <v>26</v>
      </c>
      <c r="P1399" s="38">
        <f t="shared" si="161"/>
        <v>2.3250000000000002</v>
      </c>
      <c r="Q1399" s="187">
        <f t="shared" si="162"/>
        <v>27.900000000000002</v>
      </c>
      <c r="R1399" s="184">
        <f t="shared" si="163"/>
        <v>60.45</v>
      </c>
      <c r="S1399" s="184">
        <f t="shared" si="164"/>
        <v>88.350000000000009</v>
      </c>
      <c r="T1399" s="184">
        <f t="shared" si="165"/>
        <v>190.64999999999998</v>
      </c>
    </row>
    <row r="1400" spans="1:20" ht="15">
      <c r="A1400" s="78" t="s">
        <v>827</v>
      </c>
      <c r="B1400" s="62">
        <v>1</v>
      </c>
      <c r="C1400" s="49" t="s">
        <v>1643</v>
      </c>
      <c r="D1400" s="62"/>
      <c r="E1400" s="58" t="s">
        <v>1284</v>
      </c>
      <c r="F1400" s="39"/>
      <c r="G1400" s="237"/>
      <c r="H1400" s="38" t="s">
        <v>1861</v>
      </c>
      <c r="I1400" s="237"/>
      <c r="J1400" s="40">
        <v>279</v>
      </c>
      <c r="K1400" s="225"/>
      <c r="L1400" s="208" t="s">
        <v>1876</v>
      </c>
      <c r="M1400" s="61">
        <v>0.1</v>
      </c>
      <c r="N1400" s="177">
        <v>12</v>
      </c>
      <c r="O1400" s="177">
        <f t="shared" si="167"/>
        <v>26</v>
      </c>
      <c r="P1400" s="38">
        <f t="shared" si="161"/>
        <v>2.3250000000000002</v>
      </c>
      <c r="Q1400" s="187">
        <f t="shared" si="162"/>
        <v>27.900000000000002</v>
      </c>
      <c r="R1400" s="184">
        <f t="shared" si="163"/>
        <v>60.45</v>
      </c>
      <c r="S1400" s="184">
        <f t="shared" si="164"/>
        <v>88.350000000000009</v>
      </c>
      <c r="T1400" s="184">
        <f t="shared" si="165"/>
        <v>190.64999999999998</v>
      </c>
    </row>
    <row r="1401" spans="1:20" ht="15">
      <c r="A1401" s="78" t="s">
        <v>827</v>
      </c>
      <c r="B1401" s="62">
        <v>1</v>
      </c>
      <c r="C1401" s="188" t="s">
        <v>1644</v>
      </c>
      <c r="D1401" s="62"/>
      <c r="E1401" s="42"/>
      <c r="F1401" s="39" t="s">
        <v>1645</v>
      </c>
      <c r="G1401" s="39">
        <v>112</v>
      </c>
      <c r="H1401" s="70">
        <v>41906</v>
      </c>
      <c r="I1401" s="39" t="s">
        <v>1646</v>
      </c>
      <c r="J1401" s="40">
        <v>1500</v>
      </c>
      <c r="K1401" s="39" t="s">
        <v>1647</v>
      </c>
      <c r="L1401" s="215" t="s">
        <v>1877</v>
      </c>
      <c r="M1401" s="61">
        <v>0.33329999999999999</v>
      </c>
      <c r="N1401" s="177">
        <f>36-27</f>
        <v>9</v>
      </c>
      <c r="O1401" s="177">
        <f>3+12+12</f>
        <v>27</v>
      </c>
      <c r="P1401" s="38">
        <f t="shared" si="161"/>
        <v>41.662500000000001</v>
      </c>
      <c r="Q1401" s="187">
        <f t="shared" si="162"/>
        <v>374.96250000000003</v>
      </c>
      <c r="R1401" s="184">
        <f t="shared" si="163"/>
        <v>1124.8875</v>
      </c>
      <c r="S1401" s="184">
        <f t="shared" si="164"/>
        <v>1499.8500000000001</v>
      </c>
      <c r="T1401" s="184">
        <f t="shared" si="165"/>
        <v>0.14999999999986358</v>
      </c>
    </row>
    <row r="1402" spans="1:20" ht="15">
      <c r="A1402" s="78" t="s">
        <v>827</v>
      </c>
      <c r="B1402" s="55">
        <v>1</v>
      </c>
      <c r="C1402" s="49" t="s">
        <v>1648</v>
      </c>
      <c r="D1402" s="216"/>
      <c r="E1402" s="58" t="s">
        <v>1266</v>
      </c>
      <c r="F1402" s="39"/>
      <c r="G1402" s="39">
        <v>269</v>
      </c>
      <c r="H1402" s="70">
        <v>42025</v>
      </c>
      <c r="I1402" s="39" t="s">
        <v>1649</v>
      </c>
      <c r="J1402" s="40">
        <v>2076</v>
      </c>
      <c r="K1402" s="39" t="s">
        <v>1650</v>
      </c>
      <c r="L1402" s="215" t="s">
        <v>1877</v>
      </c>
      <c r="M1402" s="61">
        <v>0.33329999999999999</v>
      </c>
      <c r="N1402" s="177">
        <v>12</v>
      </c>
      <c r="O1402" s="177">
        <f>11+12</f>
        <v>23</v>
      </c>
      <c r="P1402" s="38">
        <f t="shared" si="161"/>
        <v>57.660899999999998</v>
      </c>
      <c r="Q1402" s="187">
        <f t="shared" si="162"/>
        <v>691.93079999999998</v>
      </c>
      <c r="R1402" s="184">
        <f t="shared" si="163"/>
        <v>1326.2006999999999</v>
      </c>
      <c r="S1402" s="184">
        <f t="shared" si="164"/>
        <v>2018.1315</v>
      </c>
      <c r="T1402" s="184">
        <f t="shared" si="165"/>
        <v>57.86850000000004</v>
      </c>
    </row>
    <row r="1403" spans="1:20" ht="15">
      <c r="A1403" s="78" t="s">
        <v>827</v>
      </c>
      <c r="B1403" s="62">
        <v>1</v>
      </c>
      <c r="C1403" s="49" t="s">
        <v>1651</v>
      </c>
      <c r="D1403" s="78"/>
      <c r="E1403" s="58" t="s">
        <v>1652</v>
      </c>
      <c r="F1403" s="39" t="s">
        <v>1653</v>
      </c>
      <c r="G1403" s="39"/>
      <c r="H1403" s="198">
        <v>42038</v>
      </c>
      <c r="I1403" s="38"/>
      <c r="J1403" s="40">
        <v>11089</v>
      </c>
      <c r="K1403" s="72" t="s">
        <v>1654</v>
      </c>
      <c r="L1403" s="58" t="s">
        <v>1884</v>
      </c>
      <c r="M1403" s="61">
        <v>0.1</v>
      </c>
      <c r="N1403" s="177">
        <v>12</v>
      </c>
      <c r="O1403" s="177">
        <f>10+12</f>
        <v>22</v>
      </c>
      <c r="P1403" s="38">
        <f t="shared" si="161"/>
        <v>92.408333333333346</v>
      </c>
      <c r="Q1403" s="187">
        <f t="shared" si="162"/>
        <v>1108.9000000000001</v>
      </c>
      <c r="R1403" s="184">
        <f t="shared" si="163"/>
        <v>2032.9833333333336</v>
      </c>
      <c r="S1403" s="184">
        <f t="shared" si="164"/>
        <v>3141.8833333333337</v>
      </c>
      <c r="T1403" s="184">
        <f t="shared" si="165"/>
        <v>7947.1166666666668</v>
      </c>
    </row>
    <row r="1404" spans="1:20" ht="15">
      <c r="A1404" s="78" t="s">
        <v>827</v>
      </c>
      <c r="B1404" s="62">
        <v>1</v>
      </c>
      <c r="C1404" s="49" t="s">
        <v>1655</v>
      </c>
      <c r="D1404" s="203"/>
      <c r="E1404" s="58" t="s">
        <v>1280</v>
      </c>
      <c r="F1404" s="39" t="s">
        <v>1656</v>
      </c>
      <c r="G1404" s="39"/>
      <c r="H1404" s="198">
        <v>42038</v>
      </c>
      <c r="I1404" s="38"/>
      <c r="J1404" s="40">
        <v>11089</v>
      </c>
      <c r="K1404" s="72" t="s">
        <v>1654</v>
      </c>
      <c r="L1404" s="58" t="s">
        <v>1884</v>
      </c>
      <c r="M1404" s="61">
        <v>0.1</v>
      </c>
      <c r="N1404" s="177">
        <v>12</v>
      </c>
      <c r="O1404" s="177">
        <f>10+12</f>
        <v>22</v>
      </c>
      <c r="P1404" s="38">
        <f t="shared" si="161"/>
        <v>92.408333333333346</v>
      </c>
      <c r="Q1404" s="187">
        <f t="shared" si="162"/>
        <v>1108.9000000000001</v>
      </c>
      <c r="R1404" s="184">
        <f t="shared" si="163"/>
        <v>2032.9833333333336</v>
      </c>
      <c r="S1404" s="184">
        <f t="shared" si="164"/>
        <v>3141.8833333333337</v>
      </c>
      <c r="T1404" s="184">
        <f t="shared" si="165"/>
        <v>7947.1166666666668</v>
      </c>
    </row>
    <row r="1405" spans="1:20" ht="15">
      <c r="A1405" s="78" t="s">
        <v>827</v>
      </c>
      <c r="B1405" s="62">
        <v>2</v>
      </c>
      <c r="C1405" s="38" t="s">
        <v>1657</v>
      </c>
      <c r="D1405" s="78"/>
      <c r="E1405" s="42" t="s">
        <v>1658</v>
      </c>
      <c r="F1405" s="39" t="s">
        <v>1659</v>
      </c>
      <c r="G1405" s="39" t="s">
        <v>1660</v>
      </c>
      <c r="H1405" s="70">
        <v>42024</v>
      </c>
      <c r="I1405" s="39">
        <v>1182</v>
      </c>
      <c r="J1405" s="40">
        <v>6055.2</v>
      </c>
      <c r="K1405" s="39" t="s">
        <v>1661</v>
      </c>
      <c r="L1405" s="215" t="s">
        <v>1877</v>
      </c>
      <c r="M1405" s="61">
        <v>0.33329999999999999</v>
      </c>
      <c r="N1405" s="177">
        <v>12</v>
      </c>
      <c r="O1405" s="177">
        <v>23</v>
      </c>
      <c r="P1405" s="38">
        <f t="shared" si="161"/>
        <v>168.18317999999999</v>
      </c>
      <c r="Q1405" s="187">
        <f t="shared" si="162"/>
        <v>2018.1981599999999</v>
      </c>
      <c r="R1405" s="184">
        <f t="shared" si="163"/>
        <v>3868.2131399999998</v>
      </c>
      <c r="S1405" s="184">
        <f t="shared" si="164"/>
        <v>5886.4112999999998</v>
      </c>
      <c r="T1405" s="184">
        <f t="shared" si="165"/>
        <v>168.78870000000006</v>
      </c>
    </row>
    <row r="1406" spans="1:20" ht="15">
      <c r="A1406" s="78" t="s">
        <v>827</v>
      </c>
      <c r="B1406" s="78">
        <v>1</v>
      </c>
      <c r="C1406" s="38" t="s">
        <v>1662</v>
      </c>
      <c r="D1406" s="78"/>
      <c r="E1406" s="42" t="s">
        <v>1663</v>
      </c>
      <c r="F1406" s="39" t="s">
        <v>1664</v>
      </c>
      <c r="G1406" s="39">
        <v>306</v>
      </c>
      <c r="H1406" s="70">
        <v>42052</v>
      </c>
      <c r="I1406" s="39">
        <v>794</v>
      </c>
      <c r="J1406" s="40">
        <v>342.2</v>
      </c>
      <c r="K1406" s="39" t="s">
        <v>1665</v>
      </c>
      <c r="L1406" s="39" t="s">
        <v>1863</v>
      </c>
      <c r="M1406" s="61">
        <v>0.1</v>
      </c>
      <c r="N1406" s="177">
        <v>12</v>
      </c>
      <c r="O1406" s="177">
        <f t="shared" ref="O1406:O1407" si="168">10+12</f>
        <v>22</v>
      </c>
      <c r="P1406" s="38">
        <f t="shared" si="161"/>
        <v>2.8516666666666666</v>
      </c>
      <c r="Q1406" s="187">
        <f t="shared" si="162"/>
        <v>34.22</v>
      </c>
      <c r="R1406" s="184">
        <f t="shared" si="163"/>
        <v>62.736666666666665</v>
      </c>
      <c r="S1406" s="184">
        <f t="shared" si="164"/>
        <v>96.956666666666663</v>
      </c>
      <c r="T1406" s="184">
        <f t="shared" si="165"/>
        <v>245.24333333333334</v>
      </c>
    </row>
    <row r="1407" spans="1:20" ht="15">
      <c r="A1407" s="78" t="s">
        <v>827</v>
      </c>
      <c r="B1407" s="78">
        <v>2</v>
      </c>
      <c r="C1407" s="38" t="s">
        <v>1666</v>
      </c>
      <c r="D1407" s="78"/>
      <c r="E1407" s="42" t="s">
        <v>1667</v>
      </c>
      <c r="F1407" s="39"/>
      <c r="G1407" s="39">
        <v>310</v>
      </c>
      <c r="H1407" s="70">
        <v>42058</v>
      </c>
      <c r="I1407" s="39">
        <v>187</v>
      </c>
      <c r="J1407" s="40">
        <v>8120</v>
      </c>
      <c r="K1407" s="39" t="s">
        <v>1668</v>
      </c>
      <c r="L1407" s="39" t="s">
        <v>1876</v>
      </c>
      <c r="M1407" s="61">
        <v>0.1</v>
      </c>
      <c r="N1407" s="177">
        <v>12</v>
      </c>
      <c r="O1407" s="177">
        <f t="shared" si="168"/>
        <v>22</v>
      </c>
      <c r="P1407" s="38">
        <f t="shared" si="161"/>
        <v>67.666666666666671</v>
      </c>
      <c r="Q1407" s="187">
        <f t="shared" si="162"/>
        <v>812</v>
      </c>
      <c r="R1407" s="184">
        <f t="shared" si="163"/>
        <v>1488.6666666666667</v>
      </c>
      <c r="S1407" s="184">
        <f t="shared" si="164"/>
        <v>2300.666666666667</v>
      </c>
      <c r="T1407" s="184">
        <f t="shared" si="165"/>
        <v>5819.333333333333</v>
      </c>
    </row>
    <row r="1408" spans="1:20" ht="15">
      <c r="A1408" s="78" t="s">
        <v>827</v>
      </c>
      <c r="B1408" s="78">
        <v>1</v>
      </c>
      <c r="C1408" s="38" t="s">
        <v>1669</v>
      </c>
      <c r="D1408" s="78"/>
      <c r="E1408" s="42" t="s">
        <v>1280</v>
      </c>
      <c r="F1408" s="39" t="s">
        <v>1670</v>
      </c>
      <c r="G1408" s="39" t="s">
        <v>1671</v>
      </c>
      <c r="H1408" s="70">
        <v>42060</v>
      </c>
      <c r="I1408" s="39">
        <v>1285</v>
      </c>
      <c r="J1408" s="40">
        <v>15978.13</v>
      </c>
      <c r="K1408" s="39" t="s">
        <v>1614</v>
      </c>
      <c r="L1408" s="215" t="s">
        <v>1877</v>
      </c>
      <c r="M1408" s="61">
        <v>0.33329999999999999</v>
      </c>
      <c r="N1408" s="177">
        <v>12</v>
      </c>
      <c r="O1408" s="177">
        <v>22</v>
      </c>
      <c r="P1408" s="38">
        <f t="shared" ref="P1408:P1471" si="169">+J1408*M1408/12</f>
        <v>443.79256074999995</v>
      </c>
      <c r="Q1408" s="187">
        <f t="shared" ref="Q1408:Q1471" si="170">+P1408*N1408</f>
        <v>5325.5107289999996</v>
      </c>
      <c r="R1408" s="184">
        <f t="shared" ref="R1408:R1471" si="171">+P1408*O1408</f>
        <v>9763.436336499999</v>
      </c>
      <c r="S1408" s="184">
        <f t="shared" ref="S1408:S1471" si="172">+R1408+Q1408</f>
        <v>15088.947065499999</v>
      </c>
      <c r="T1408" s="184">
        <f t="shared" ref="T1408:T1471" si="173">+J1408-S1408</f>
        <v>889.18293450000056</v>
      </c>
    </row>
    <row r="1409" spans="1:20" ht="15">
      <c r="A1409" s="78" t="s">
        <v>827</v>
      </c>
      <c r="B1409" s="78">
        <v>1</v>
      </c>
      <c r="C1409" s="38" t="s">
        <v>837</v>
      </c>
      <c r="D1409" s="78"/>
      <c r="E1409" s="42" t="s">
        <v>1256</v>
      </c>
      <c r="F1409" s="70">
        <v>2608817</v>
      </c>
      <c r="G1409" s="39">
        <v>338</v>
      </c>
      <c r="H1409" s="70">
        <v>42075</v>
      </c>
      <c r="I1409" s="39">
        <v>1624</v>
      </c>
      <c r="J1409" s="40">
        <v>1939.52</v>
      </c>
      <c r="K1409" s="39" t="s">
        <v>1672</v>
      </c>
      <c r="L1409" s="39" t="s">
        <v>1863</v>
      </c>
      <c r="M1409" s="61">
        <v>0.1</v>
      </c>
      <c r="N1409" s="177">
        <v>12</v>
      </c>
      <c r="O1409" s="177">
        <v>21</v>
      </c>
      <c r="P1409" s="38">
        <f t="shared" si="169"/>
        <v>16.162666666666667</v>
      </c>
      <c r="Q1409" s="187">
        <f t="shared" si="170"/>
        <v>193.952</v>
      </c>
      <c r="R1409" s="184">
        <f t="shared" si="171"/>
        <v>339.416</v>
      </c>
      <c r="S1409" s="184">
        <f t="shared" si="172"/>
        <v>533.36799999999994</v>
      </c>
      <c r="T1409" s="184">
        <f t="shared" si="173"/>
        <v>1406.152</v>
      </c>
    </row>
    <row r="1410" spans="1:20" ht="15">
      <c r="A1410" s="78" t="s">
        <v>827</v>
      </c>
      <c r="B1410" s="78">
        <v>1</v>
      </c>
      <c r="C1410" s="38" t="s">
        <v>1673</v>
      </c>
      <c r="D1410" s="78"/>
      <c r="E1410" s="42" t="s">
        <v>1325</v>
      </c>
      <c r="F1410" s="39"/>
      <c r="G1410" s="39">
        <v>348</v>
      </c>
      <c r="H1410" s="70">
        <v>42087</v>
      </c>
      <c r="I1410" s="39">
        <v>2889</v>
      </c>
      <c r="J1410" s="40">
        <v>428.04</v>
      </c>
      <c r="K1410" s="39" t="s">
        <v>1358</v>
      </c>
      <c r="L1410" s="39" t="s">
        <v>1863</v>
      </c>
      <c r="M1410" s="61">
        <v>0.1</v>
      </c>
      <c r="N1410" s="177">
        <v>12</v>
      </c>
      <c r="O1410" s="177">
        <v>21</v>
      </c>
      <c r="P1410" s="38">
        <f t="shared" si="169"/>
        <v>3.5670000000000002</v>
      </c>
      <c r="Q1410" s="187">
        <f t="shared" si="170"/>
        <v>42.804000000000002</v>
      </c>
      <c r="R1410" s="184">
        <f t="shared" si="171"/>
        <v>74.907000000000011</v>
      </c>
      <c r="S1410" s="184">
        <f t="shared" si="172"/>
        <v>117.71100000000001</v>
      </c>
      <c r="T1410" s="184">
        <f t="shared" si="173"/>
        <v>310.32900000000001</v>
      </c>
    </row>
    <row r="1411" spans="1:20" ht="15">
      <c r="A1411" s="78" t="s">
        <v>827</v>
      </c>
      <c r="B1411" s="78">
        <v>1</v>
      </c>
      <c r="C1411" s="38" t="s">
        <v>1674</v>
      </c>
      <c r="D1411" s="78"/>
      <c r="E1411" s="42"/>
      <c r="F1411" s="39"/>
      <c r="G1411" s="39">
        <v>370</v>
      </c>
      <c r="H1411" s="70">
        <v>42115</v>
      </c>
      <c r="I1411" s="39">
        <v>342072</v>
      </c>
      <c r="J1411" s="40">
        <v>899</v>
      </c>
      <c r="K1411" s="39" t="s">
        <v>1675</v>
      </c>
      <c r="L1411" s="215" t="s">
        <v>1877</v>
      </c>
      <c r="M1411" s="61">
        <v>0.33329999999999999</v>
      </c>
      <c r="N1411" s="177">
        <v>12</v>
      </c>
      <c r="O1411" s="177">
        <f>8+12</f>
        <v>20</v>
      </c>
      <c r="P1411" s="38">
        <f t="shared" si="169"/>
        <v>24.969724999999997</v>
      </c>
      <c r="Q1411" s="187">
        <f t="shared" si="170"/>
        <v>299.63669999999996</v>
      </c>
      <c r="R1411" s="184">
        <f t="shared" si="171"/>
        <v>499.39449999999994</v>
      </c>
      <c r="S1411" s="184">
        <f t="shared" si="172"/>
        <v>799.0311999999999</v>
      </c>
      <c r="T1411" s="184">
        <f t="shared" si="173"/>
        <v>99.968800000000101</v>
      </c>
    </row>
    <row r="1412" spans="1:20" ht="15">
      <c r="A1412" s="78" t="s">
        <v>827</v>
      </c>
      <c r="B1412" s="78">
        <v>1</v>
      </c>
      <c r="C1412" s="38" t="s">
        <v>1676</v>
      </c>
      <c r="D1412" s="78"/>
      <c r="E1412" s="42"/>
      <c r="F1412" s="39"/>
      <c r="G1412" s="39">
        <v>370</v>
      </c>
      <c r="H1412" s="70">
        <v>42115</v>
      </c>
      <c r="I1412" s="39">
        <v>163778</v>
      </c>
      <c r="J1412" s="40">
        <v>770</v>
      </c>
      <c r="K1412" s="39" t="s">
        <v>1677</v>
      </c>
      <c r="L1412" s="215" t="s">
        <v>1877</v>
      </c>
      <c r="M1412" s="61">
        <v>0.33329999999999999</v>
      </c>
      <c r="N1412" s="177">
        <v>12</v>
      </c>
      <c r="O1412" s="177">
        <v>20</v>
      </c>
      <c r="P1412" s="38">
        <f t="shared" si="169"/>
        <v>21.386749999999996</v>
      </c>
      <c r="Q1412" s="187">
        <f t="shared" si="170"/>
        <v>256.64099999999996</v>
      </c>
      <c r="R1412" s="184">
        <f t="shared" si="171"/>
        <v>427.7349999999999</v>
      </c>
      <c r="S1412" s="184">
        <f t="shared" si="172"/>
        <v>684.37599999999986</v>
      </c>
      <c r="T1412" s="184">
        <f t="shared" si="173"/>
        <v>85.624000000000137</v>
      </c>
    </row>
    <row r="1413" spans="1:20" ht="15">
      <c r="A1413" s="78" t="s">
        <v>827</v>
      </c>
      <c r="B1413" s="78">
        <v>1</v>
      </c>
      <c r="C1413" s="38" t="s">
        <v>1252</v>
      </c>
      <c r="D1413" s="78"/>
      <c r="E1413" s="42" t="s">
        <v>968</v>
      </c>
      <c r="F1413" s="39"/>
      <c r="G1413" s="39">
        <v>374</v>
      </c>
      <c r="H1413" s="70">
        <v>42117</v>
      </c>
      <c r="I1413" s="39">
        <v>521</v>
      </c>
      <c r="J1413" s="40">
        <v>522</v>
      </c>
      <c r="K1413" s="39" t="s">
        <v>1678</v>
      </c>
      <c r="L1413" s="215" t="s">
        <v>1877</v>
      </c>
      <c r="M1413" s="61">
        <v>0.33329999999999999</v>
      </c>
      <c r="N1413" s="177">
        <v>12</v>
      </c>
      <c r="O1413" s="177">
        <v>20</v>
      </c>
      <c r="P1413" s="38">
        <f t="shared" si="169"/>
        <v>14.49855</v>
      </c>
      <c r="Q1413" s="187">
        <f t="shared" si="170"/>
        <v>173.98259999999999</v>
      </c>
      <c r="R1413" s="184">
        <f t="shared" si="171"/>
        <v>289.971</v>
      </c>
      <c r="S1413" s="184">
        <f t="shared" si="172"/>
        <v>463.95359999999999</v>
      </c>
      <c r="T1413" s="184">
        <f t="shared" si="173"/>
        <v>58.046400000000006</v>
      </c>
    </row>
    <row r="1414" spans="1:20" ht="15">
      <c r="A1414" s="78" t="s">
        <v>827</v>
      </c>
      <c r="B1414" s="78">
        <v>1</v>
      </c>
      <c r="C1414" s="38" t="s">
        <v>1679</v>
      </c>
      <c r="D1414" s="78"/>
      <c r="E1414" s="42" t="s">
        <v>1307</v>
      </c>
      <c r="F1414" s="39"/>
      <c r="G1414" s="39">
        <v>377</v>
      </c>
      <c r="H1414" s="70">
        <v>42117</v>
      </c>
      <c r="I1414" s="39">
        <v>375</v>
      </c>
      <c r="J1414" s="40">
        <v>5544.8</v>
      </c>
      <c r="K1414" s="39" t="s">
        <v>1404</v>
      </c>
      <c r="L1414" s="39" t="s">
        <v>1884</v>
      </c>
      <c r="M1414" s="61">
        <v>0.1</v>
      </c>
      <c r="N1414" s="177">
        <v>12</v>
      </c>
      <c r="O1414" s="177">
        <v>20</v>
      </c>
      <c r="P1414" s="38">
        <f t="shared" si="169"/>
        <v>46.206666666666671</v>
      </c>
      <c r="Q1414" s="187">
        <f t="shared" si="170"/>
        <v>554.48</v>
      </c>
      <c r="R1414" s="184">
        <f t="shared" si="171"/>
        <v>924.13333333333344</v>
      </c>
      <c r="S1414" s="184">
        <f t="shared" si="172"/>
        <v>1478.6133333333335</v>
      </c>
      <c r="T1414" s="184">
        <f t="shared" si="173"/>
        <v>4066.1866666666665</v>
      </c>
    </row>
    <row r="1415" spans="1:20" ht="15">
      <c r="A1415" s="78" t="s">
        <v>827</v>
      </c>
      <c r="B1415" s="78">
        <v>4</v>
      </c>
      <c r="C1415" s="38" t="s">
        <v>1680</v>
      </c>
      <c r="D1415" s="78"/>
      <c r="E1415" s="42" t="s">
        <v>908</v>
      </c>
      <c r="F1415" s="39" t="s">
        <v>1681</v>
      </c>
      <c r="G1415" s="39">
        <v>386</v>
      </c>
      <c r="H1415" s="70">
        <v>42118</v>
      </c>
      <c r="I1415" s="39">
        <v>28918</v>
      </c>
      <c r="J1415" s="40">
        <v>15361.1</v>
      </c>
      <c r="K1415" s="39" t="s">
        <v>1682</v>
      </c>
      <c r="L1415" s="39" t="s">
        <v>1863</v>
      </c>
      <c r="M1415" s="61">
        <v>0.1</v>
      </c>
      <c r="N1415" s="177">
        <v>12</v>
      </c>
      <c r="O1415" s="177">
        <v>20</v>
      </c>
      <c r="P1415" s="38">
        <f t="shared" si="169"/>
        <v>128.00916666666669</v>
      </c>
      <c r="Q1415" s="187">
        <f t="shared" si="170"/>
        <v>1536.1100000000001</v>
      </c>
      <c r="R1415" s="184">
        <f t="shared" si="171"/>
        <v>2560.1833333333338</v>
      </c>
      <c r="S1415" s="184">
        <f t="shared" si="172"/>
        <v>4096.293333333334</v>
      </c>
      <c r="T1415" s="184">
        <f t="shared" si="173"/>
        <v>11264.806666666667</v>
      </c>
    </row>
    <row r="1416" spans="1:20" ht="15">
      <c r="A1416" s="78" t="s">
        <v>827</v>
      </c>
      <c r="B1416" s="78">
        <v>1</v>
      </c>
      <c r="C1416" s="38" t="s">
        <v>1683</v>
      </c>
      <c r="D1416" s="78"/>
      <c r="E1416" s="42"/>
      <c r="F1416" s="39"/>
      <c r="G1416" s="39">
        <v>387</v>
      </c>
      <c r="H1416" s="70">
        <v>42118</v>
      </c>
      <c r="I1416" s="39">
        <v>1411559</v>
      </c>
      <c r="J1416" s="40">
        <v>1398.99</v>
      </c>
      <c r="K1416" s="39" t="s">
        <v>1684</v>
      </c>
      <c r="L1416" s="39" t="s">
        <v>1884</v>
      </c>
      <c r="M1416" s="61">
        <v>0.1</v>
      </c>
      <c r="N1416" s="177">
        <v>12</v>
      </c>
      <c r="O1416" s="177">
        <v>20</v>
      </c>
      <c r="P1416" s="38">
        <f t="shared" si="169"/>
        <v>11.658250000000001</v>
      </c>
      <c r="Q1416" s="187">
        <f t="shared" si="170"/>
        <v>139.899</v>
      </c>
      <c r="R1416" s="184">
        <f t="shared" si="171"/>
        <v>233.16500000000002</v>
      </c>
      <c r="S1416" s="184">
        <f t="shared" si="172"/>
        <v>373.06400000000002</v>
      </c>
      <c r="T1416" s="184">
        <f t="shared" si="173"/>
        <v>1025.9259999999999</v>
      </c>
    </row>
    <row r="1417" spans="1:20" ht="15">
      <c r="A1417" s="78" t="s">
        <v>827</v>
      </c>
      <c r="B1417" s="78">
        <v>1</v>
      </c>
      <c r="C1417" s="38" t="s">
        <v>1685</v>
      </c>
      <c r="D1417" s="78"/>
      <c r="E1417" s="42" t="s">
        <v>1280</v>
      </c>
      <c r="F1417" s="39" t="s">
        <v>1686</v>
      </c>
      <c r="G1417" s="39" t="s">
        <v>1687</v>
      </c>
      <c r="H1417" s="39" t="s">
        <v>1688</v>
      </c>
      <c r="I1417" s="39">
        <v>1407</v>
      </c>
      <c r="J1417" s="40">
        <v>7366</v>
      </c>
      <c r="K1417" s="39" t="s">
        <v>1614</v>
      </c>
      <c r="L1417" s="39" t="s">
        <v>1863</v>
      </c>
      <c r="M1417" s="61">
        <v>0.1</v>
      </c>
      <c r="N1417" s="177">
        <v>12</v>
      </c>
      <c r="O1417" s="177">
        <v>20</v>
      </c>
      <c r="P1417" s="38">
        <f t="shared" si="169"/>
        <v>61.383333333333333</v>
      </c>
      <c r="Q1417" s="187">
        <f t="shared" si="170"/>
        <v>736.6</v>
      </c>
      <c r="R1417" s="184">
        <f t="shared" si="171"/>
        <v>1227.6666666666667</v>
      </c>
      <c r="S1417" s="184">
        <f t="shared" si="172"/>
        <v>1964.2666666666669</v>
      </c>
      <c r="T1417" s="184">
        <f t="shared" si="173"/>
        <v>5401.7333333333336</v>
      </c>
    </row>
    <row r="1418" spans="1:20" ht="15">
      <c r="A1418" s="78" t="s">
        <v>827</v>
      </c>
      <c r="B1418" s="78">
        <v>2</v>
      </c>
      <c r="C1418" s="38" t="s">
        <v>1689</v>
      </c>
      <c r="D1418" s="78"/>
      <c r="E1418" s="42" t="s">
        <v>1690</v>
      </c>
      <c r="F1418" s="39" t="s">
        <v>1691</v>
      </c>
      <c r="G1418" s="39" t="s">
        <v>1692</v>
      </c>
      <c r="H1418" s="70">
        <v>42131</v>
      </c>
      <c r="I1418" s="39" t="s">
        <v>1693</v>
      </c>
      <c r="J1418" s="40">
        <v>3361.68</v>
      </c>
      <c r="K1418" s="39" t="s">
        <v>358</v>
      </c>
      <c r="L1418" s="39" t="s">
        <v>1863</v>
      </c>
      <c r="M1418" s="61">
        <v>0.1</v>
      </c>
      <c r="N1418" s="177">
        <v>12</v>
      </c>
      <c r="O1418" s="177">
        <v>19</v>
      </c>
      <c r="P1418" s="38">
        <f t="shared" si="169"/>
        <v>28.013999999999999</v>
      </c>
      <c r="Q1418" s="187">
        <f t="shared" si="170"/>
        <v>336.16800000000001</v>
      </c>
      <c r="R1418" s="184">
        <f t="shared" si="171"/>
        <v>532.26599999999996</v>
      </c>
      <c r="S1418" s="184">
        <f t="shared" si="172"/>
        <v>868.43399999999997</v>
      </c>
      <c r="T1418" s="184">
        <f t="shared" si="173"/>
        <v>2493.2460000000001</v>
      </c>
    </row>
    <row r="1419" spans="1:20" ht="15">
      <c r="A1419" s="78" t="s">
        <v>827</v>
      </c>
      <c r="B1419" s="78">
        <v>1</v>
      </c>
      <c r="C1419" s="38" t="s">
        <v>1694</v>
      </c>
      <c r="D1419" s="78"/>
      <c r="E1419" s="42" t="s">
        <v>1307</v>
      </c>
      <c r="F1419" s="39" t="s">
        <v>1695</v>
      </c>
      <c r="G1419" s="39" t="s">
        <v>1696</v>
      </c>
      <c r="H1419" s="70">
        <v>42081</v>
      </c>
      <c r="I1419" s="39">
        <v>390</v>
      </c>
      <c r="J1419" s="40">
        <v>5544.8</v>
      </c>
      <c r="K1419" s="39" t="s">
        <v>1404</v>
      </c>
      <c r="L1419" s="39" t="s">
        <v>1884</v>
      </c>
      <c r="M1419" s="61">
        <v>0.1</v>
      </c>
      <c r="N1419" s="177">
        <v>12</v>
      </c>
      <c r="O1419" s="177">
        <f>9+12</f>
        <v>21</v>
      </c>
      <c r="P1419" s="38">
        <f t="shared" si="169"/>
        <v>46.206666666666671</v>
      </c>
      <c r="Q1419" s="187">
        <f t="shared" si="170"/>
        <v>554.48</v>
      </c>
      <c r="R1419" s="184">
        <f t="shared" si="171"/>
        <v>970.34</v>
      </c>
      <c r="S1419" s="184">
        <f t="shared" si="172"/>
        <v>1524.8200000000002</v>
      </c>
      <c r="T1419" s="184">
        <f t="shared" si="173"/>
        <v>4019.98</v>
      </c>
    </row>
    <row r="1420" spans="1:20" ht="15">
      <c r="A1420" s="78" t="s">
        <v>827</v>
      </c>
      <c r="B1420" s="78">
        <v>1</v>
      </c>
      <c r="C1420" s="38" t="s">
        <v>1697</v>
      </c>
      <c r="D1420" s="78"/>
      <c r="E1420" s="42" t="s">
        <v>1698</v>
      </c>
      <c r="F1420" s="39" t="s">
        <v>1699</v>
      </c>
      <c r="G1420" s="39" t="s">
        <v>1700</v>
      </c>
      <c r="H1420" s="70">
        <v>42171</v>
      </c>
      <c r="I1420" s="39">
        <v>628</v>
      </c>
      <c r="J1420" s="40">
        <v>1680.84</v>
      </c>
      <c r="K1420" s="39" t="s">
        <v>358</v>
      </c>
      <c r="L1420" s="39" t="s">
        <v>1863</v>
      </c>
      <c r="M1420" s="61">
        <v>0.1</v>
      </c>
      <c r="N1420" s="177">
        <v>12</v>
      </c>
      <c r="O1420" s="177">
        <f>6+12</f>
        <v>18</v>
      </c>
      <c r="P1420" s="38">
        <f t="shared" si="169"/>
        <v>14.007</v>
      </c>
      <c r="Q1420" s="187">
        <f t="shared" si="170"/>
        <v>168.084</v>
      </c>
      <c r="R1420" s="184">
        <f t="shared" si="171"/>
        <v>252.126</v>
      </c>
      <c r="S1420" s="184">
        <f t="shared" si="172"/>
        <v>420.21000000000004</v>
      </c>
      <c r="T1420" s="184">
        <f t="shared" si="173"/>
        <v>1260.6299999999999</v>
      </c>
    </row>
    <row r="1421" spans="1:20" ht="15">
      <c r="A1421" s="78" t="s">
        <v>827</v>
      </c>
      <c r="B1421" s="78">
        <v>1</v>
      </c>
      <c r="C1421" s="38" t="s">
        <v>1701</v>
      </c>
      <c r="D1421" s="78"/>
      <c r="E1421" s="42" t="s">
        <v>1702</v>
      </c>
      <c r="F1421" s="39" t="s">
        <v>1703</v>
      </c>
      <c r="G1421" s="39">
        <v>487</v>
      </c>
      <c r="H1421" s="70">
        <v>42200</v>
      </c>
      <c r="I1421" s="39">
        <v>662</v>
      </c>
      <c r="J1421" s="40">
        <v>1612.4</v>
      </c>
      <c r="K1421" s="39" t="s">
        <v>358</v>
      </c>
      <c r="L1421" s="39" t="s">
        <v>1863</v>
      </c>
      <c r="M1421" s="61">
        <v>0.1</v>
      </c>
      <c r="N1421" s="177">
        <v>12</v>
      </c>
      <c r="O1421" s="177">
        <v>17</v>
      </c>
      <c r="P1421" s="38">
        <f t="shared" si="169"/>
        <v>13.436666666666667</v>
      </c>
      <c r="Q1421" s="187">
        <f t="shared" si="170"/>
        <v>161.24</v>
      </c>
      <c r="R1421" s="184">
        <f t="shared" si="171"/>
        <v>228.42333333333335</v>
      </c>
      <c r="S1421" s="184">
        <f t="shared" si="172"/>
        <v>389.66333333333336</v>
      </c>
      <c r="T1421" s="184">
        <f t="shared" si="173"/>
        <v>1222.7366666666667</v>
      </c>
    </row>
    <row r="1422" spans="1:20" ht="15">
      <c r="A1422" s="78" t="s">
        <v>827</v>
      </c>
      <c r="B1422" s="78">
        <v>1</v>
      </c>
      <c r="C1422" s="38" t="s">
        <v>1704</v>
      </c>
      <c r="D1422" s="78"/>
      <c r="E1422" s="42" t="s">
        <v>1705</v>
      </c>
      <c r="F1422" s="39" t="s">
        <v>1706</v>
      </c>
      <c r="G1422" s="39" t="s">
        <v>1660</v>
      </c>
      <c r="H1422" s="70">
        <v>42208</v>
      </c>
      <c r="I1422" s="39">
        <v>1825</v>
      </c>
      <c r="J1422" s="40">
        <v>3074</v>
      </c>
      <c r="K1422" s="39" t="s">
        <v>1707</v>
      </c>
      <c r="L1422" s="39" t="s">
        <v>1876</v>
      </c>
      <c r="M1422" s="61">
        <v>0.1</v>
      </c>
      <c r="N1422" s="177">
        <v>12</v>
      </c>
      <c r="O1422" s="177">
        <v>17</v>
      </c>
      <c r="P1422" s="38">
        <f t="shared" si="169"/>
        <v>25.616666666666671</v>
      </c>
      <c r="Q1422" s="187">
        <f t="shared" si="170"/>
        <v>307.40000000000003</v>
      </c>
      <c r="R1422" s="184">
        <f t="shared" si="171"/>
        <v>435.48333333333341</v>
      </c>
      <c r="S1422" s="184">
        <f t="shared" si="172"/>
        <v>742.88333333333344</v>
      </c>
      <c r="T1422" s="184">
        <f t="shared" si="173"/>
        <v>2331.1166666666668</v>
      </c>
    </row>
    <row r="1423" spans="1:20" ht="15">
      <c r="A1423" s="78" t="s">
        <v>827</v>
      </c>
      <c r="B1423" s="78">
        <v>1</v>
      </c>
      <c r="C1423" s="38" t="s">
        <v>1708</v>
      </c>
      <c r="D1423" s="78"/>
      <c r="E1423" s="42" t="s">
        <v>1616</v>
      </c>
      <c r="F1423" s="39"/>
      <c r="G1423" s="39">
        <v>534</v>
      </c>
      <c r="H1423" s="70">
        <v>42228</v>
      </c>
      <c r="I1423" s="39" t="s">
        <v>1709</v>
      </c>
      <c r="J1423" s="40">
        <v>227.96</v>
      </c>
      <c r="K1423" s="39" t="s">
        <v>1710</v>
      </c>
      <c r="L1423" s="39" t="s">
        <v>1863</v>
      </c>
      <c r="M1423" s="61">
        <v>0.1</v>
      </c>
      <c r="N1423" s="177">
        <v>12</v>
      </c>
      <c r="O1423" s="177">
        <v>16</v>
      </c>
      <c r="P1423" s="38">
        <f t="shared" si="169"/>
        <v>1.8996666666666668</v>
      </c>
      <c r="Q1423" s="187">
        <f t="shared" si="170"/>
        <v>22.796000000000003</v>
      </c>
      <c r="R1423" s="184">
        <f t="shared" si="171"/>
        <v>30.394666666666669</v>
      </c>
      <c r="S1423" s="184">
        <f t="shared" si="172"/>
        <v>53.190666666666672</v>
      </c>
      <c r="T1423" s="184">
        <f t="shared" si="173"/>
        <v>174.76933333333335</v>
      </c>
    </row>
    <row r="1424" spans="1:20" ht="15">
      <c r="A1424" s="78" t="s">
        <v>827</v>
      </c>
      <c r="B1424" s="78">
        <v>1</v>
      </c>
      <c r="C1424" s="38" t="s">
        <v>1711</v>
      </c>
      <c r="D1424" s="78"/>
      <c r="E1424" s="42" t="s">
        <v>1712</v>
      </c>
      <c r="F1424" s="39"/>
      <c r="G1424" s="39">
        <v>252</v>
      </c>
      <c r="H1424" s="70">
        <v>42004</v>
      </c>
      <c r="I1424" s="39" t="s">
        <v>1713</v>
      </c>
      <c r="J1424" s="40">
        <v>65</v>
      </c>
      <c r="K1424" s="39" t="s">
        <v>1714</v>
      </c>
      <c r="L1424" s="39" t="s">
        <v>1876</v>
      </c>
      <c r="M1424" s="61">
        <v>0.1</v>
      </c>
      <c r="N1424" s="177">
        <v>12</v>
      </c>
      <c r="O1424" s="177">
        <f>12+12</f>
        <v>24</v>
      </c>
      <c r="P1424" s="38">
        <f t="shared" si="169"/>
        <v>0.54166666666666663</v>
      </c>
      <c r="Q1424" s="187">
        <f t="shared" si="170"/>
        <v>6.5</v>
      </c>
      <c r="R1424" s="184">
        <f t="shared" si="171"/>
        <v>13</v>
      </c>
      <c r="S1424" s="184">
        <f t="shared" si="172"/>
        <v>19.5</v>
      </c>
      <c r="T1424" s="184">
        <f t="shared" si="173"/>
        <v>45.5</v>
      </c>
    </row>
    <row r="1425" spans="1:20" ht="15">
      <c r="A1425" s="78" t="s">
        <v>827</v>
      </c>
      <c r="B1425" s="78">
        <v>1</v>
      </c>
      <c r="C1425" s="38" t="s">
        <v>1711</v>
      </c>
      <c r="D1425" s="78"/>
      <c r="E1425" s="42" t="s">
        <v>1715</v>
      </c>
      <c r="F1425" s="39"/>
      <c r="G1425" s="39">
        <v>252</v>
      </c>
      <c r="H1425" s="70">
        <v>42004</v>
      </c>
      <c r="I1425" s="39" t="s">
        <v>1713</v>
      </c>
      <c r="J1425" s="40">
        <v>65</v>
      </c>
      <c r="K1425" s="39" t="s">
        <v>1714</v>
      </c>
      <c r="L1425" s="39" t="s">
        <v>1876</v>
      </c>
      <c r="M1425" s="61">
        <v>0.1</v>
      </c>
      <c r="N1425" s="177">
        <v>12</v>
      </c>
      <c r="O1425" s="177">
        <v>24</v>
      </c>
      <c r="P1425" s="38">
        <f t="shared" si="169"/>
        <v>0.54166666666666663</v>
      </c>
      <c r="Q1425" s="187">
        <f t="shared" si="170"/>
        <v>6.5</v>
      </c>
      <c r="R1425" s="184">
        <f t="shared" si="171"/>
        <v>13</v>
      </c>
      <c r="S1425" s="184">
        <f t="shared" si="172"/>
        <v>19.5</v>
      </c>
      <c r="T1425" s="184">
        <f t="shared" si="173"/>
        <v>45.5</v>
      </c>
    </row>
    <row r="1426" spans="1:20" ht="15">
      <c r="A1426" s="78" t="s">
        <v>827</v>
      </c>
      <c r="B1426" s="78">
        <v>1</v>
      </c>
      <c r="C1426" s="38" t="s">
        <v>1711</v>
      </c>
      <c r="D1426" s="78"/>
      <c r="E1426" s="42" t="s">
        <v>1716</v>
      </c>
      <c r="F1426" s="39"/>
      <c r="G1426" s="39">
        <v>252</v>
      </c>
      <c r="H1426" s="70">
        <v>42004</v>
      </c>
      <c r="I1426" s="39" t="s">
        <v>1713</v>
      </c>
      <c r="J1426" s="40">
        <v>65</v>
      </c>
      <c r="K1426" s="39" t="s">
        <v>1714</v>
      </c>
      <c r="L1426" s="39" t="s">
        <v>1876</v>
      </c>
      <c r="M1426" s="61">
        <v>0.1</v>
      </c>
      <c r="N1426" s="177">
        <v>12</v>
      </c>
      <c r="O1426" s="177">
        <v>24</v>
      </c>
      <c r="P1426" s="38">
        <f t="shared" si="169"/>
        <v>0.54166666666666663</v>
      </c>
      <c r="Q1426" s="187">
        <f t="shared" si="170"/>
        <v>6.5</v>
      </c>
      <c r="R1426" s="184">
        <f t="shared" si="171"/>
        <v>13</v>
      </c>
      <c r="S1426" s="184">
        <f t="shared" si="172"/>
        <v>19.5</v>
      </c>
      <c r="T1426" s="184">
        <f t="shared" si="173"/>
        <v>45.5</v>
      </c>
    </row>
    <row r="1427" spans="1:20" ht="15">
      <c r="A1427" s="78" t="s">
        <v>827</v>
      </c>
      <c r="B1427" s="78">
        <v>1</v>
      </c>
      <c r="C1427" s="38" t="s">
        <v>1717</v>
      </c>
      <c r="D1427" s="78"/>
      <c r="E1427" s="42" t="s">
        <v>1403</v>
      </c>
      <c r="F1427" s="39">
        <v>11060600</v>
      </c>
      <c r="G1427" s="39">
        <v>253</v>
      </c>
      <c r="H1427" s="70">
        <v>42013</v>
      </c>
      <c r="I1427" s="39">
        <v>754</v>
      </c>
      <c r="J1427" s="40">
        <v>342.2</v>
      </c>
      <c r="K1427" s="39" t="s">
        <v>1665</v>
      </c>
      <c r="L1427" s="39" t="s">
        <v>1863</v>
      </c>
      <c r="M1427" s="61">
        <v>0.1</v>
      </c>
      <c r="N1427" s="177">
        <v>12</v>
      </c>
      <c r="O1427" s="177">
        <f>11+12</f>
        <v>23</v>
      </c>
      <c r="P1427" s="38">
        <f t="shared" si="169"/>
        <v>2.8516666666666666</v>
      </c>
      <c r="Q1427" s="187">
        <f t="shared" si="170"/>
        <v>34.22</v>
      </c>
      <c r="R1427" s="184">
        <f t="shared" si="171"/>
        <v>65.588333333333338</v>
      </c>
      <c r="S1427" s="184">
        <f t="shared" si="172"/>
        <v>99.808333333333337</v>
      </c>
      <c r="T1427" s="184">
        <f t="shared" si="173"/>
        <v>242.39166666666665</v>
      </c>
    </row>
    <row r="1428" spans="1:20" ht="15">
      <c r="A1428" s="78" t="s">
        <v>827</v>
      </c>
      <c r="B1428" s="78">
        <v>1</v>
      </c>
      <c r="C1428" s="38" t="s">
        <v>1717</v>
      </c>
      <c r="D1428" s="78"/>
      <c r="E1428" s="42" t="s">
        <v>1403</v>
      </c>
      <c r="F1428" s="39">
        <v>11060600</v>
      </c>
      <c r="G1428" s="39">
        <v>253</v>
      </c>
      <c r="H1428" s="70">
        <v>42013</v>
      </c>
      <c r="I1428" s="39">
        <v>754</v>
      </c>
      <c r="J1428" s="40">
        <v>342.2</v>
      </c>
      <c r="K1428" s="39" t="s">
        <v>1665</v>
      </c>
      <c r="L1428" s="39" t="s">
        <v>1863</v>
      </c>
      <c r="M1428" s="61">
        <v>0.1</v>
      </c>
      <c r="N1428" s="177">
        <v>12</v>
      </c>
      <c r="O1428" s="177">
        <v>23</v>
      </c>
      <c r="P1428" s="38">
        <f t="shared" si="169"/>
        <v>2.8516666666666666</v>
      </c>
      <c r="Q1428" s="187">
        <f t="shared" si="170"/>
        <v>34.22</v>
      </c>
      <c r="R1428" s="184">
        <f t="shared" si="171"/>
        <v>65.588333333333338</v>
      </c>
      <c r="S1428" s="184">
        <f t="shared" si="172"/>
        <v>99.808333333333337</v>
      </c>
      <c r="T1428" s="184">
        <f t="shared" si="173"/>
        <v>242.39166666666665</v>
      </c>
    </row>
    <row r="1429" spans="1:20" ht="15">
      <c r="A1429" s="78" t="s">
        <v>827</v>
      </c>
      <c r="B1429" s="78">
        <v>1</v>
      </c>
      <c r="C1429" s="38" t="s">
        <v>1718</v>
      </c>
      <c r="D1429" s="78"/>
      <c r="E1429" s="42" t="s">
        <v>1719</v>
      </c>
      <c r="F1429" s="39"/>
      <c r="G1429" s="39">
        <v>310</v>
      </c>
      <c r="H1429" s="70">
        <v>42053</v>
      </c>
      <c r="I1429" s="39">
        <v>187</v>
      </c>
      <c r="J1429" s="40">
        <v>3596</v>
      </c>
      <c r="K1429" s="39" t="s">
        <v>1668</v>
      </c>
      <c r="L1429" s="39" t="s">
        <v>1876</v>
      </c>
      <c r="M1429" s="61">
        <v>0.1</v>
      </c>
      <c r="N1429" s="177">
        <v>12</v>
      </c>
      <c r="O1429" s="177">
        <v>22</v>
      </c>
      <c r="P1429" s="38">
        <f t="shared" si="169"/>
        <v>29.966666666666669</v>
      </c>
      <c r="Q1429" s="187">
        <f t="shared" si="170"/>
        <v>359.6</v>
      </c>
      <c r="R1429" s="184">
        <f t="shared" si="171"/>
        <v>659.26666666666665</v>
      </c>
      <c r="S1429" s="184">
        <f t="shared" si="172"/>
        <v>1018.8666666666667</v>
      </c>
      <c r="T1429" s="184">
        <f t="shared" si="173"/>
        <v>2577.1333333333332</v>
      </c>
    </row>
    <row r="1430" spans="1:20" ht="15">
      <c r="A1430" s="78" t="s">
        <v>827</v>
      </c>
      <c r="B1430" s="78">
        <v>1</v>
      </c>
      <c r="C1430" s="38" t="s">
        <v>1720</v>
      </c>
      <c r="D1430" s="78"/>
      <c r="E1430" s="42" t="s">
        <v>1307</v>
      </c>
      <c r="F1430" s="39"/>
      <c r="G1430" s="39">
        <v>377</v>
      </c>
      <c r="H1430" s="70">
        <v>42117</v>
      </c>
      <c r="I1430" s="39">
        <v>375</v>
      </c>
      <c r="J1430" s="40">
        <v>5544.8</v>
      </c>
      <c r="K1430" s="39" t="s">
        <v>1404</v>
      </c>
      <c r="L1430" s="39" t="s">
        <v>1884</v>
      </c>
      <c r="M1430" s="61">
        <v>0.1</v>
      </c>
      <c r="N1430" s="177">
        <v>12</v>
      </c>
      <c r="O1430" s="177">
        <f>8+12</f>
        <v>20</v>
      </c>
      <c r="P1430" s="38">
        <f t="shared" si="169"/>
        <v>46.206666666666671</v>
      </c>
      <c r="Q1430" s="187">
        <f t="shared" si="170"/>
        <v>554.48</v>
      </c>
      <c r="R1430" s="184">
        <f t="shared" si="171"/>
        <v>924.13333333333344</v>
      </c>
      <c r="S1430" s="184">
        <f t="shared" si="172"/>
        <v>1478.6133333333335</v>
      </c>
      <c r="T1430" s="184">
        <f t="shared" si="173"/>
        <v>4066.1866666666665</v>
      </c>
    </row>
    <row r="1431" spans="1:20" ht="15">
      <c r="A1431" s="78" t="s">
        <v>827</v>
      </c>
      <c r="B1431" s="78">
        <v>1</v>
      </c>
      <c r="C1431" s="38" t="s">
        <v>1721</v>
      </c>
      <c r="D1431" s="78"/>
      <c r="E1431" s="42" t="s">
        <v>1307</v>
      </c>
      <c r="F1431" s="39"/>
      <c r="G1431" s="39">
        <v>377</v>
      </c>
      <c r="H1431" s="70">
        <v>42117</v>
      </c>
      <c r="I1431" s="39">
        <v>375</v>
      </c>
      <c r="J1431" s="40">
        <v>5544.8</v>
      </c>
      <c r="K1431" s="39" t="s">
        <v>1404</v>
      </c>
      <c r="L1431" s="39" t="s">
        <v>1884</v>
      </c>
      <c r="M1431" s="61">
        <v>0.1</v>
      </c>
      <c r="N1431" s="177">
        <v>12</v>
      </c>
      <c r="O1431" s="177">
        <v>20</v>
      </c>
      <c r="P1431" s="38">
        <f t="shared" si="169"/>
        <v>46.206666666666671</v>
      </c>
      <c r="Q1431" s="187">
        <f t="shared" si="170"/>
        <v>554.48</v>
      </c>
      <c r="R1431" s="184">
        <f t="shared" si="171"/>
        <v>924.13333333333344</v>
      </c>
      <c r="S1431" s="184">
        <f t="shared" si="172"/>
        <v>1478.6133333333335</v>
      </c>
      <c r="T1431" s="184">
        <f t="shared" si="173"/>
        <v>4066.1866666666665</v>
      </c>
    </row>
    <row r="1432" spans="1:20" ht="15">
      <c r="A1432" s="78" t="s">
        <v>827</v>
      </c>
      <c r="B1432" s="78">
        <v>1</v>
      </c>
      <c r="C1432" s="38" t="s">
        <v>1722</v>
      </c>
      <c r="D1432" s="78"/>
      <c r="E1432" s="42" t="s">
        <v>1403</v>
      </c>
      <c r="F1432" s="39"/>
      <c r="G1432" s="39">
        <v>526</v>
      </c>
      <c r="H1432" s="70">
        <v>42229</v>
      </c>
      <c r="I1432" s="39" t="s">
        <v>1723</v>
      </c>
      <c r="J1432" s="40">
        <v>812</v>
      </c>
      <c r="K1432" s="39" t="s">
        <v>1724</v>
      </c>
      <c r="L1432" s="39" t="s">
        <v>1863</v>
      </c>
      <c r="M1432" s="61">
        <v>0.1</v>
      </c>
      <c r="N1432" s="177">
        <v>12</v>
      </c>
      <c r="O1432" s="177">
        <f>4+12</f>
        <v>16</v>
      </c>
      <c r="P1432" s="38">
        <f t="shared" si="169"/>
        <v>6.7666666666666666</v>
      </c>
      <c r="Q1432" s="187">
        <f t="shared" si="170"/>
        <v>81.2</v>
      </c>
      <c r="R1432" s="184">
        <f t="shared" si="171"/>
        <v>108.26666666666667</v>
      </c>
      <c r="S1432" s="184">
        <f t="shared" si="172"/>
        <v>189.46666666666667</v>
      </c>
      <c r="T1432" s="184">
        <f t="shared" si="173"/>
        <v>622.5333333333333</v>
      </c>
    </row>
    <row r="1433" spans="1:20" ht="15">
      <c r="A1433" s="78" t="s">
        <v>827</v>
      </c>
      <c r="B1433" s="78">
        <v>1</v>
      </c>
      <c r="C1433" s="38" t="s">
        <v>1725</v>
      </c>
      <c r="D1433" s="78"/>
      <c r="E1433" s="42" t="s">
        <v>1716</v>
      </c>
      <c r="F1433" s="39" t="s">
        <v>1726</v>
      </c>
      <c r="G1433" s="39" t="s">
        <v>1727</v>
      </c>
      <c r="H1433" s="70">
        <v>42086</v>
      </c>
      <c r="I1433" s="39">
        <v>1378</v>
      </c>
      <c r="J1433" s="40">
        <v>1632.82</v>
      </c>
      <c r="K1433" s="39" t="s">
        <v>1614</v>
      </c>
      <c r="L1433" s="39" t="s">
        <v>1863</v>
      </c>
      <c r="M1433" s="61">
        <v>0.1</v>
      </c>
      <c r="N1433" s="177">
        <v>12</v>
      </c>
      <c r="O1433" s="177">
        <f>9+12</f>
        <v>21</v>
      </c>
      <c r="P1433" s="38">
        <f t="shared" si="169"/>
        <v>13.606833333333334</v>
      </c>
      <c r="Q1433" s="187">
        <f t="shared" si="170"/>
        <v>163.28200000000001</v>
      </c>
      <c r="R1433" s="184">
        <f t="shared" si="171"/>
        <v>285.74350000000004</v>
      </c>
      <c r="S1433" s="184">
        <f t="shared" si="172"/>
        <v>449.02550000000008</v>
      </c>
      <c r="T1433" s="184">
        <f t="shared" si="173"/>
        <v>1183.7945</v>
      </c>
    </row>
    <row r="1434" spans="1:20" ht="15">
      <c r="A1434" s="78" t="s">
        <v>827</v>
      </c>
      <c r="B1434" s="78">
        <v>1</v>
      </c>
      <c r="C1434" s="38" t="s">
        <v>1728</v>
      </c>
      <c r="D1434" s="78"/>
      <c r="E1434" s="42" t="s">
        <v>1307</v>
      </c>
      <c r="F1434" s="39" t="s">
        <v>1695</v>
      </c>
      <c r="G1434" s="39" t="s">
        <v>1696</v>
      </c>
      <c r="H1434" s="70">
        <v>42081</v>
      </c>
      <c r="I1434" s="39">
        <v>390</v>
      </c>
      <c r="J1434" s="40">
        <v>5544.8</v>
      </c>
      <c r="K1434" s="39" t="s">
        <v>1404</v>
      </c>
      <c r="L1434" s="39" t="s">
        <v>1884</v>
      </c>
      <c r="M1434" s="61">
        <v>0.1</v>
      </c>
      <c r="N1434" s="177">
        <v>12</v>
      </c>
      <c r="O1434" s="177">
        <v>21</v>
      </c>
      <c r="P1434" s="38">
        <f t="shared" si="169"/>
        <v>46.206666666666671</v>
      </c>
      <c r="Q1434" s="187">
        <f t="shared" si="170"/>
        <v>554.48</v>
      </c>
      <c r="R1434" s="184">
        <f t="shared" si="171"/>
        <v>970.34</v>
      </c>
      <c r="S1434" s="184">
        <f t="shared" si="172"/>
        <v>1524.8200000000002</v>
      </c>
      <c r="T1434" s="184">
        <f t="shared" si="173"/>
        <v>4019.98</v>
      </c>
    </row>
    <row r="1435" spans="1:20" ht="15">
      <c r="A1435" s="78" t="s">
        <v>827</v>
      </c>
      <c r="B1435" s="78">
        <v>1</v>
      </c>
      <c r="C1435" s="38" t="s">
        <v>1697</v>
      </c>
      <c r="D1435" s="78"/>
      <c r="E1435" s="42" t="s">
        <v>1729</v>
      </c>
      <c r="F1435" s="39" t="s">
        <v>1699</v>
      </c>
      <c r="G1435" s="39" t="s">
        <v>1700</v>
      </c>
      <c r="H1435" s="70">
        <v>42171</v>
      </c>
      <c r="I1435" s="39">
        <v>628</v>
      </c>
      <c r="J1435" s="40">
        <v>1680.84</v>
      </c>
      <c r="K1435" s="39" t="s">
        <v>358</v>
      </c>
      <c r="L1435" s="39" t="s">
        <v>1863</v>
      </c>
      <c r="M1435" s="61">
        <v>0.1</v>
      </c>
      <c r="N1435" s="177">
        <v>12</v>
      </c>
      <c r="O1435" s="177">
        <f>6+12</f>
        <v>18</v>
      </c>
      <c r="P1435" s="38">
        <f t="shared" si="169"/>
        <v>14.007</v>
      </c>
      <c r="Q1435" s="187">
        <f t="shared" si="170"/>
        <v>168.084</v>
      </c>
      <c r="R1435" s="184">
        <f t="shared" si="171"/>
        <v>252.126</v>
      </c>
      <c r="S1435" s="184">
        <f t="shared" si="172"/>
        <v>420.21000000000004</v>
      </c>
      <c r="T1435" s="184">
        <f t="shared" si="173"/>
        <v>1260.6299999999999</v>
      </c>
    </row>
    <row r="1436" spans="1:20" ht="15">
      <c r="A1436" s="78" t="s">
        <v>827</v>
      </c>
      <c r="B1436" s="78">
        <v>1</v>
      </c>
      <c r="C1436" s="38" t="s">
        <v>1730</v>
      </c>
      <c r="D1436" s="78"/>
      <c r="E1436" s="42" t="s">
        <v>1716</v>
      </c>
      <c r="F1436" s="39"/>
      <c r="G1436" s="39"/>
      <c r="H1436" s="70">
        <v>42243</v>
      </c>
      <c r="I1436" s="39">
        <v>29</v>
      </c>
      <c r="J1436" s="40">
        <v>2436</v>
      </c>
      <c r="K1436" s="39" t="s">
        <v>1342</v>
      </c>
      <c r="L1436" s="39" t="s">
        <v>1884</v>
      </c>
      <c r="M1436" s="61">
        <v>0.1</v>
      </c>
      <c r="N1436" s="177">
        <v>12</v>
      </c>
      <c r="O1436" s="177">
        <f>4+12</f>
        <v>16</v>
      </c>
      <c r="P1436" s="38">
        <f t="shared" si="169"/>
        <v>20.3</v>
      </c>
      <c r="Q1436" s="187">
        <f t="shared" si="170"/>
        <v>243.60000000000002</v>
      </c>
      <c r="R1436" s="184">
        <f t="shared" si="171"/>
        <v>324.8</v>
      </c>
      <c r="S1436" s="184">
        <f t="shared" si="172"/>
        <v>568.40000000000009</v>
      </c>
      <c r="T1436" s="184">
        <f t="shared" si="173"/>
        <v>1867.6</v>
      </c>
    </row>
    <row r="1437" spans="1:20" ht="15">
      <c r="A1437" s="78" t="s">
        <v>827</v>
      </c>
      <c r="B1437" s="78">
        <v>1</v>
      </c>
      <c r="C1437" s="38" t="s">
        <v>1731</v>
      </c>
      <c r="D1437" s="78"/>
      <c r="E1437" s="42" t="s">
        <v>1716</v>
      </c>
      <c r="F1437" s="39"/>
      <c r="G1437" s="39"/>
      <c r="H1437" s="70">
        <v>42261</v>
      </c>
      <c r="I1437" s="39">
        <v>1860</v>
      </c>
      <c r="J1437" s="40">
        <v>557.96</v>
      </c>
      <c r="K1437" s="39" t="s">
        <v>1614</v>
      </c>
      <c r="L1437" s="39" t="s">
        <v>1877</v>
      </c>
      <c r="M1437" s="61">
        <v>0.33329999999999999</v>
      </c>
      <c r="N1437" s="177">
        <v>12</v>
      </c>
      <c r="O1437" s="177">
        <v>15</v>
      </c>
      <c r="P1437" s="38">
        <f t="shared" si="169"/>
        <v>15.497339000000002</v>
      </c>
      <c r="Q1437" s="187">
        <f t="shared" si="170"/>
        <v>185.96806800000002</v>
      </c>
      <c r="R1437" s="184">
        <f t="shared" si="171"/>
        <v>232.46008500000002</v>
      </c>
      <c r="S1437" s="184">
        <f t="shared" si="172"/>
        <v>418.42815300000007</v>
      </c>
      <c r="T1437" s="184">
        <f t="shared" si="173"/>
        <v>139.53184699999997</v>
      </c>
    </row>
    <row r="1438" spans="1:20" ht="15">
      <c r="A1438" s="78" t="s">
        <v>827</v>
      </c>
      <c r="B1438" s="78">
        <v>1</v>
      </c>
      <c r="C1438" s="38" t="s">
        <v>1732</v>
      </c>
      <c r="D1438" s="78"/>
      <c r="E1438" s="42" t="s">
        <v>855</v>
      </c>
      <c r="F1438" s="39"/>
      <c r="G1438" s="39"/>
      <c r="H1438" s="70">
        <v>42261</v>
      </c>
      <c r="I1438" s="39">
        <v>1860</v>
      </c>
      <c r="J1438" s="40">
        <v>1969.68</v>
      </c>
      <c r="K1438" s="39" t="s">
        <v>1614</v>
      </c>
      <c r="L1438" s="39" t="s">
        <v>1877</v>
      </c>
      <c r="M1438" s="61">
        <v>0.33329999999999999</v>
      </c>
      <c r="N1438" s="177">
        <v>12</v>
      </c>
      <c r="O1438" s="177">
        <v>15</v>
      </c>
      <c r="P1438" s="38">
        <f t="shared" si="169"/>
        <v>54.707861999999999</v>
      </c>
      <c r="Q1438" s="187">
        <f t="shared" si="170"/>
        <v>656.49434399999996</v>
      </c>
      <c r="R1438" s="184">
        <f t="shared" si="171"/>
        <v>820.61793</v>
      </c>
      <c r="S1438" s="184">
        <f t="shared" si="172"/>
        <v>1477.1122740000001</v>
      </c>
      <c r="T1438" s="184">
        <f t="shared" si="173"/>
        <v>492.56772599999999</v>
      </c>
    </row>
    <row r="1439" spans="1:20" ht="15">
      <c r="A1439" s="78" t="s">
        <v>827</v>
      </c>
      <c r="B1439" s="216">
        <v>1</v>
      </c>
      <c r="C1439" s="42" t="s">
        <v>1733</v>
      </c>
      <c r="D1439" s="216"/>
      <c r="E1439" s="58" t="s">
        <v>1258</v>
      </c>
      <c r="F1439" s="39"/>
      <c r="G1439" s="39">
        <v>384</v>
      </c>
      <c r="H1439" s="70">
        <v>42087</v>
      </c>
      <c r="I1439" s="39">
        <v>96119</v>
      </c>
      <c r="J1439" s="40">
        <v>59.16</v>
      </c>
      <c r="K1439" s="39" t="s">
        <v>1734</v>
      </c>
      <c r="L1439" s="39" t="s">
        <v>1883</v>
      </c>
      <c r="M1439" s="61">
        <v>0.1</v>
      </c>
      <c r="N1439" s="177">
        <v>12</v>
      </c>
      <c r="O1439" s="177">
        <f>9+12</f>
        <v>21</v>
      </c>
      <c r="P1439" s="38">
        <f t="shared" si="169"/>
        <v>0.49300000000000005</v>
      </c>
      <c r="Q1439" s="187">
        <f t="shared" si="170"/>
        <v>5.9160000000000004</v>
      </c>
      <c r="R1439" s="184">
        <f t="shared" si="171"/>
        <v>10.353000000000002</v>
      </c>
      <c r="S1439" s="184">
        <f t="shared" si="172"/>
        <v>16.269000000000002</v>
      </c>
      <c r="T1439" s="184">
        <f t="shared" si="173"/>
        <v>42.890999999999991</v>
      </c>
    </row>
    <row r="1440" spans="1:20" ht="15">
      <c r="A1440" s="78" t="s">
        <v>827</v>
      </c>
      <c r="B1440" s="216">
        <v>1</v>
      </c>
      <c r="C1440" s="42" t="s">
        <v>1735</v>
      </c>
      <c r="D1440" s="216"/>
      <c r="E1440" s="58" t="s">
        <v>1258</v>
      </c>
      <c r="F1440" s="39"/>
      <c r="G1440" s="39">
        <v>384</v>
      </c>
      <c r="H1440" s="70">
        <v>42087</v>
      </c>
      <c r="I1440" s="39">
        <v>96119</v>
      </c>
      <c r="J1440" s="40">
        <v>13.92</v>
      </c>
      <c r="K1440" s="39" t="s">
        <v>1734</v>
      </c>
      <c r="L1440" s="39" t="s">
        <v>1883</v>
      </c>
      <c r="M1440" s="61">
        <v>0.1</v>
      </c>
      <c r="N1440" s="177">
        <v>12</v>
      </c>
      <c r="O1440" s="177">
        <v>21</v>
      </c>
      <c r="P1440" s="38">
        <f t="shared" si="169"/>
        <v>0.11600000000000001</v>
      </c>
      <c r="Q1440" s="187">
        <f t="shared" si="170"/>
        <v>1.3920000000000001</v>
      </c>
      <c r="R1440" s="184">
        <f t="shared" si="171"/>
        <v>2.4359999999999999</v>
      </c>
      <c r="S1440" s="184">
        <f t="shared" si="172"/>
        <v>3.8280000000000003</v>
      </c>
      <c r="T1440" s="184">
        <f t="shared" si="173"/>
        <v>10.091999999999999</v>
      </c>
    </row>
    <row r="1441" spans="1:20" ht="15">
      <c r="A1441" s="78" t="s">
        <v>827</v>
      </c>
      <c r="B1441" s="78">
        <v>1</v>
      </c>
      <c r="C1441" s="38" t="s">
        <v>1736</v>
      </c>
      <c r="D1441" s="78"/>
      <c r="E1441" s="42" t="s">
        <v>1737</v>
      </c>
      <c r="F1441" s="39"/>
      <c r="G1441" s="39"/>
      <c r="H1441" s="70">
        <v>42250</v>
      </c>
      <c r="I1441" s="39">
        <v>1829</v>
      </c>
      <c r="J1441" s="40">
        <v>15640.15</v>
      </c>
      <c r="K1441" s="39" t="s">
        <v>1614</v>
      </c>
      <c r="L1441" s="39" t="s">
        <v>1877</v>
      </c>
      <c r="M1441" s="61">
        <v>0.33329999999999999</v>
      </c>
      <c r="N1441" s="177">
        <v>12</v>
      </c>
      <c r="O1441" s="177">
        <v>15</v>
      </c>
      <c r="P1441" s="38">
        <f t="shared" si="169"/>
        <v>434.40516624999992</v>
      </c>
      <c r="Q1441" s="187">
        <f t="shared" si="170"/>
        <v>5212.8619949999993</v>
      </c>
      <c r="R1441" s="184">
        <f t="shared" si="171"/>
        <v>6516.0774937499991</v>
      </c>
      <c r="S1441" s="184">
        <f t="shared" si="172"/>
        <v>11728.939488749998</v>
      </c>
      <c r="T1441" s="184">
        <f t="shared" si="173"/>
        <v>3911.2105112500012</v>
      </c>
    </row>
    <row r="1442" spans="1:20" ht="15">
      <c r="A1442" s="78" t="s">
        <v>827</v>
      </c>
      <c r="B1442" s="78">
        <v>1</v>
      </c>
      <c r="C1442" s="38" t="s">
        <v>1738</v>
      </c>
      <c r="D1442" s="78"/>
      <c r="E1442" s="42" t="s">
        <v>1737</v>
      </c>
      <c r="F1442" s="39"/>
      <c r="G1442" s="39"/>
      <c r="H1442" s="70">
        <v>42250</v>
      </c>
      <c r="I1442" s="39">
        <v>1829</v>
      </c>
      <c r="J1442" s="40">
        <v>3040.36</v>
      </c>
      <c r="K1442" s="39" t="s">
        <v>1614</v>
      </c>
      <c r="L1442" s="39" t="s">
        <v>1877</v>
      </c>
      <c r="M1442" s="61">
        <v>0.33329999999999999</v>
      </c>
      <c r="N1442" s="177">
        <v>12</v>
      </c>
      <c r="O1442" s="177">
        <v>15</v>
      </c>
      <c r="P1442" s="38">
        <f t="shared" si="169"/>
        <v>84.445999</v>
      </c>
      <c r="Q1442" s="187">
        <f t="shared" si="170"/>
        <v>1013.351988</v>
      </c>
      <c r="R1442" s="184">
        <f t="shared" si="171"/>
        <v>1266.689985</v>
      </c>
      <c r="S1442" s="184">
        <f t="shared" si="172"/>
        <v>2280.0419729999999</v>
      </c>
      <c r="T1442" s="184">
        <f t="shared" si="173"/>
        <v>760.31802700000026</v>
      </c>
    </row>
    <row r="1443" spans="1:20" ht="15">
      <c r="A1443" s="78" t="s">
        <v>827</v>
      </c>
      <c r="B1443" s="78">
        <v>1</v>
      </c>
      <c r="C1443" s="38" t="s">
        <v>1739</v>
      </c>
      <c r="D1443" s="78"/>
      <c r="E1443" s="42" t="s">
        <v>1740</v>
      </c>
      <c r="F1443" s="39"/>
      <c r="G1443" s="39"/>
      <c r="H1443" s="70">
        <v>42286</v>
      </c>
      <c r="I1443" s="39">
        <v>1927</v>
      </c>
      <c r="J1443" s="40">
        <v>1309.6400000000001</v>
      </c>
      <c r="K1443" s="39" t="s">
        <v>1614</v>
      </c>
      <c r="L1443" s="39" t="s">
        <v>1877</v>
      </c>
      <c r="M1443" s="61">
        <v>0.33329999999999999</v>
      </c>
      <c r="N1443" s="177">
        <v>12</v>
      </c>
      <c r="O1443" s="177">
        <v>14</v>
      </c>
      <c r="P1443" s="38">
        <f t="shared" si="169"/>
        <v>36.375250999999999</v>
      </c>
      <c r="Q1443" s="187">
        <f t="shared" si="170"/>
        <v>436.50301200000001</v>
      </c>
      <c r="R1443" s="184">
        <f t="shared" si="171"/>
        <v>509.253514</v>
      </c>
      <c r="S1443" s="184">
        <f t="shared" si="172"/>
        <v>945.75652600000001</v>
      </c>
      <c r="T1443" s="184">
        <f t="shared" si="173"/>
        <v>363.88347400000009</v>
      </c>
    </row>
    <row r="1444" spans="1:20" ht="15">
      <c r="A1444" s="78" t="s">
        <v>827</v>
      </c>
      <c r="B1444" s="78">
        <v>1</v>
      </c>
      <c r="C1444" s="38" t="s">
        <v>1741</v>
      </c>
      <c r="D1444" s="78"/>
      <c r="E1444" s="42" t="s">
        <v>1616</v>
      </c>
      <c r="F1444" s="39"/>
      <c r="G1444" s="39">
        <v>549</v>
      </c>
      <c r="H1444" s="70">
        <v>42236</v>
      </c>
      <c r="I1444" s="39"/>
      <c r="J1444" s="40">
        <v>459.36</v>
      </c>
      <c r="K1444" s="39" t="s">
        <v>1742</v>
      </c>
      <c r="L1444" s="39" t="s">
        <v>1863</v>
      </c>
      <c r="M1444" s="61">
        <v>0.1</v>
      </c>
      <c r="N1444" s="177">
        <v>12</v>
      </c>
      <c r="O1444" s="177">
        <f>4+12</f>
        <v>16</v>
      </c>
      <c r="P1444" s="38">
        <f t="shared" si="169"/>
        <v>3.8280000000000007</v>
      </c>
      <c r="Q1444" s="187">
        <f t="shared" si="170"/>
        <v>45.936000000000007</v>
      </c>
      <c r="R1444" s="184">
        <f t="shared" si="171"/>
        <v>61.248000000000012</v>
      </c>
      <c r="S1444" s="184">
        <f t="shared" si="172"/>
        <v>107.18400000000003</v>
      </c>
      <c r="T1444" s="184">
        <f t="shared" si="173"/>
        <v>352.17599999999999</v>
      </c>
    </row>
    <row r="1445" spans="1:20" ht="15">
      <c r="A1445" s="78" t="s">
        <v>827</v>
      </c>
      <c r="B1445" s="78">
        <v>1</v>
      </c>
      <c r="C1445" s="38" t="s">
        <v>1743</v>
      </c>
      <c r="D1445" s="78"/>
      <c r="E1445" s="42" t="s">
        <v>1744</v>
      </c>
      <c r="F1445" s="39"/>
      <c r="G1445" s="39">
        <v>650</v>
      </c>
      <c r="H1445" s="70">
        <v>42336</v>
      </c>
      <c r="I1445" s="39">
        <v>2560</v>
      </c>
      <c r="J1445" s="40">
        <v>348</v>
      </c>
      <c r="K1445" s="39" t="s">
        <v>1745</v>
      </c>
      <c r="L1445" s="39" t="s">
        <v>1876</v>
      </c>
      <c r="M1445" s="61">
        <v>0.1</v>
      </c>
      <c r="N1445" s="177">
        <v>12</v>
      </c>
      <c r="O1445" s="177">
        <f>1+12</f>
        <v>13</v>
      </c>
      <c r="P1445" s="38">
        <f t="shared" si="169"/>
        <v>2.9000000000000004</v>
      </c>
      <c r="Q1445" s="187">
        <f t="shared" si="170"/>
        <v>34.800000000000004</v>
      </c>
      <c r="R1445" s="184">
        <f t="shared" si="171"/>
        <v>37.700000000000003</v>
      </c>
      <c r="S1445" s="184">
        <f t="shared" si="172"/>
        <v>72.5</v>
      </c>
      <c r="T1445" s="184">
        <f t="shared" si="173"/>
        <v>275.5</v>
      </c>
    </row>
    <row r="1446" spans="1:20" ht="15">
      <c r="A1446" s="78" t="s">
        <v>827</v>
      </c>
      <c r="B1446" s="78">
        <v>1</v>
      </c>
      <c r="C1446" s="38" t="s">
        <v>1697</v>
      </c>
      <c r="D1446" s="78"/>
      <c r="E1446" s="42" t="s">
        <v>1746</v>
      </c>
      <c r="F1446" s="39"/>
      <c r="G1446" s="39"/>
      <c r="H1446" s="70">
        <v>42315</v>
      </c>
      <c r="I1446" s="39" t="s">
        <v>1747</v>
      </c>
      <c r="J1446" s="40">
        <v>1680.84</v>
      </c>
      <c r="K1446" s="39" t="s">
        <v>358</v>
      </c>
      <c r="L1446" s="39" t="s">
        <v>1863</v>
      </c>
      <c r="M1446" s="61">
        <v>0.1</v>
      </c>
      <c r="N1446" s="177">
        <v>12</v>
      </c>
      <c r="O1446" s="177">
        <f>4+12</f>
        <v>16</v>
      </c>
      <c r="P1446" s="38">
        <f t="shared" si="169"/>
        <v>14.007</v>
      </c>
      <c r="Q1446" s="187">
        <f t="shared" si="170"/>
        <v>168.084</v>
      </c>
      <c r="R1446" s="184">
        <f t="shared" si="171"/>
        <v>224.11199999999999</v>
      </c>
      <c r="S1446" s="184">
        <f t="shared" si="172"/>
        <v>392.19600000000003</v>
      </c>
      <c r="T1446" s="184">
        <f t="shared" si="173"/>
        <v>1288.6439999999998</v>
      </c>
    </row>
    <row r="1447" spans="1:20" ht="15">
      <c r="A1447" s="78" t="s">
        <v>827</v>
      </c>
      <c r="B1447" s="78">
        <v>1</v>
      </c>
      <c r="C1447" s="38" t="s">
        <v>1748</v>
      </c>
      <c r="D1447" s="78"/>
      <c r="E1447" s="42" t="s">
        <v>1715</v>
      </c>
      <c r="F1447" s="39"/>
      <c r="G1447" s="39">
        <v>746</v>
      </c>
      <c r="H1447" s="70">
        <v>42411</v>
      </c>
      <c r="I1447" s="39">
        <v>2311</v>
      </c>
      <c r="J1447" s="40">
        <v>408.32</v>
      </c>
      <c r="K1447" s="39" t="s">
        <v>1614</v>
      </c>
      <c r="L1447" s="39" t="s">
        <v>1877</v>
      </c>
      <c r="M1447" s="61">
        <v>0.33329999999999999</v>
      </c>
      <c r="N1447" s="177">
        <v>12</v>
      </c>
      <c r="O1447" s="177">
        <v>10</v>
      </c>
      <c r="P1447" s="38">
        <f t="shared" si="169"/>
        <v>11.341087999999999</v>
      </c>
      <c r="Q1447" s="187">
        <f t="shared" si="170"/>
        <v>136.09305599999999</v>
      </c>
      <c r="R1447" s="184">
        <f t="shared" si="171"/>
        <v>113.41087999999999</v>
      </c>
      <c r="S1447" s="184">
        <f t="shared" si="172"/>
        <v>249.50393599999998</v>
      </c>
      <c r="T1447" s="184">
        <f t="shared" si="173"/>
        <v>158.81606400000001</v>
      </c>
    </row>
    <row r="1448" spans="1:20" ht="15">
      <c r="A1448" s="78" t="s">
        <v>827</v>
      </c>
      <c r="B1448" s="78">
        <v>1</v>
      </c>
      <c r="C1448" s="38" t="s">
        <v>1749</v>
      </c>
      <c r="D1448" s="78"/>
      <c r="E1448" s="42" t="s">
        <v>1616</v>
      </c>
      <c r="F1448" s="39"/>
      <c r="G1448" s="39">
        <v>768</v>
      </c>
      <c r="H1448" s="70">
        <v>42425</v>
      </c>
      <c r="I1448" s="39">
        <v>2347</v>
      </c>
      <c r="J1448" s="40">
        <v>408.32</v>
      </c>
      <c r="K1448" s="39" t="s">
        <v>1614</v>
      </c>
      <c r="L1448" s="39" t="s">
        <v>1877</v>
      </c>
      <c r="M1448" s="61">
        <v>0.33329999999999999</v>
      </c>
      <c r="N1448" s="177">
        <v>12</v>
      </c>
      <c r="O1448" s="177">
        <v>10</v>
      </c>
      <c r="P1448" s="38">
        <f t="shared" si="169"/>
        <v>11.341087999999999</v>
      </c>
      <c r="Q1448" s="187">
        <f t="shared" si="170"/>
        <v>136.09305599999999</v>
      </c>
      <c r="R1448" s="184">
        <f t="shared" si="171"/>
        <v>113.41087999999999</v>
      </c>
      <c r="S1448" s="184">
        <f t="shared" si="172"/>
        <v>249.50393599999998</v>
      </c>
      <c r="T1448" s="184">
        <f t="shared" si="173"/>
        <v>158.81606400000001</v>
      </c>
    </row>
    <row r="1449" spans="1:20" ht="15">
      <c r="A1449" s="78" t="s">
        <v>827</v>
      </c>
      <c r="B1449" s="78">
        <v>1</v>
      </c>
      <c r="C1449" s="38" t="s">
        <v>1750</v>
      </c>
      <c r="D1449" s="78"/>
      <c r="E1449" s="42" t="s">
        <v>1716</v>
      </c>
      <c r="F1449" s="39"/>
      <c r="G1449" s="39">
        <v>746</v>
      </c>
      <c r="H1449" s="70">
        <v>42411</v>
      </c>
      <c r="I1449" s="39">
        <v>2311</v>
      </c>
      <c r="J1449" s="40">
        <v>408.32</v>
      </c>
      <c r="K1449" s="39" t="s">
        <v>1614</v>
      </c>
      <c r="L1449" s="39" t="s">
        <v>1877</v>
      </c>
      <c r="M1449" s="61">
        <v>0.33329999999999999</v>
      </c>
      <c r="N1449" s="177">
        <v>12</v>
      </c>
      <c r="O1449" s="177">
        <v>10</v>
      </c>
      <c r="P1449" s="38">
        <f t="shared" si="169"/>
        <v>11.341087999999999</v>
      </c>
      <c r="Q1449" s="187">
        <f t="shared" si="170"/>
        <v>136.09305599999999</v>
      </c>
      <c r="R1449" s="184">
        <f t="shared" si="171"/>
        <v>113.41087999999999</v>
      </c>
      <c r="S1449" s="184">
        <f t="shared" si="172"/>
        <v>249.50393599999998</v>
      </c>
      <c r="T1449" s="184">
        <f t="shared" si="173"/>
        <v>158.81606400000001</v>
      </c>
    </row>
    <row r="1450" spans="1:20" ht="15">
      <c r="A1450" s="78" t="s">
        <v>827</v>
      </c>
      <c r="B1450" s="78">
        <v>1</v>
      </c>
      <c r="C1450" s="38" t="s">
        <v>1751</v>
      </c>
      <c r="D1450" s="78"/>
      <c r="E1450" s="42" t="s">
        <v>1308</v>
      </c>
      <c r="F1450" s="39"/>
      <c r="G1450" s="39">
        <v>768</v>
      </c>
      <c r="H1450" s="70">
        <v>42415</v>
      </c>
      <c r="I1450" s="39">
        <v>2322</v>
      </c>
      <c r="J1450" s="40">
        <v>408.32</v>
      </c>
      <c r="K1450" s="39" t="s">
        <v>1614</v>
      </c>
      <c r="L1450" s="39" t="s">
        <v>1877</v>
      </c>
      <c r="M1450" s="61">
        <v>0.33329999999999999</v>
      </c>
      <c r="N1450" s="177">
        <v>12</v>
      </c>
      <c r="O1450" s="177">
        <v>10</v>
      </c>
      <c r="P1450" s="38">
        <f t="shared" si="169"/>
        <v>11.341087999999999</v>
      </c>
      <c r="Q1450" s="187">
        <f t="shared" si="170"/>
        <v>136.09305599999999</v>
      </c>
      <c r="R1450" s="184">
        <f t="shared" si="171"/>
        <v>113.41087999999999</v>
      </c>
      <c r="S1450" s="184">
        <f t="shared" si="172"/>
        <v>249.50393599999998</v>
      </c>
      <c r="T1450" s="184">
        <f t="shared" si="173"/>
        <v>158.81606400000001</v>
      </c>
    </row>
    <row r="1451" spans="1:20" ht="15">
      <c r="A1451" s="78" t="s">
        <v>827</v>
      </c>
      <c r="B1451" s="78">
        <v>1</v>
      </c>
      <c r="C1451" s="38" t="s">
        <v>1752</v>
      </c>
      <c r="D1451" s="78"/>
      <c r="E1451" s="42" t="s">
        <v>1753</v>
      </c>
      <c r="F1451" s="39">
        <v>11067060</v>
      </c>
      <c r="G1451" s="39">
        <v>798</v>
      </c>
      <c r="H1451" s="70">
        <v>42433</v>
      </c>
      <c r="I1451" s="39">
        <v>46</v>
      </c>
      <c r="J1451" s="40">
        <v>6322</v>
      </c>
      <c r="K1451" s="39" t="s">
        <v>1342</v>
      </c>
      <c r="L1451" s="39" t="s">
        <v>1877</v>
      </c>
      <c r="M1451" s="61">
        <v>0.33329999999999999</v>
      </c>
      <c r="N1451" s="177">
        <v>12</v>
      </c>
      <c r="O1451" s="177">
        <v>9</v>
      </c>
      <c r="P1451" s="38">
        <f t="shared" si="169"/>
        <v>175.59354999999996</v>
      </c>
      <c r="Q1451" s="187">
        <f t="shared" si="170"/>
        <v>2107.1225999999997</v>
      </c>
      <c r="R1451" s="184">
        <f t="shared" si="171"/>
        <v>1580.3419499999998</v>
      </c>
      <c r="S1451" s="184">
        <f t="shared" si="172"/>
        <v>3687.4645499999997</v>
      </c>
      <c r="T1451" s="184">
        <f t="shared" si="173"/>
        <v>2634.5354500000003</v>
      </c>
    </row>
    <row r="1452" spans="1:20" ht="15">
      <c r="A1452" s="78" t="s">
        <v>827</v>
      </c>
      <c r="B1452" s="78">
        <v>1</v>
      </c>
      <c r="C1452" s="38" t="s">
        <v>1754</v>
      </c>
      <c r="D1452" s="78"/>
      <c r="E1452" s="42" t="s">
        <v>1755</v>
      </c>
      <c r="F1452" s="39"/>
      <c r="G1452" s="39">
        <v>768</v>
      </c>
      <c r="H1452" s="70">
        <v>42412</v>
      </c>
      <c r="I1452" s="39">
        <v>2316</v>
      </c>
      <c r="J1452" s="40">
        <v>408.32</v>
      </c>
      <c r="K1452" s="39" t="s">
        <v>1614</v>
      </c>
      <c r="L1452" s="39" t="s">
        <v>1877</v>
      </c>
      <c r="M1452" s="61">
        <v>0.33329999999999999</v>
      </c>
      <c r="N1452" s="177">
        <v>12</v>
      </c>
      <c r="O1452" s="177">
        <v>10</v>
      </c>
      <c r="P1452" s="38">
        <f t="shared" si="169"/>
        <v>11.341087999999999</v>
      </c>
      <c r="Q1452" s="187">
        <f t="shared" si="170"/>
        <v>136.09305599999999</v>
      </c>
      <c r="R1452" s="184">
        <f t="shared" si="171"/>
        <v>113.41087999999999</v>
      </c>
      <c r="S1452" s="184">
        <f t="shared" si="172"/>
        <v>249.50393599999998</v>
      </c>
      <c r="T1452" s="184">
        <f t="shared" si="173"/>
        <v>158.81606400000001</v>
      </c>
    </row>
    <row r="1453" spans="1:20" ht="15">
      <c r="A1453" s="78" t="s">
        <v>827</v>
      </c>
      <c r="B1453" s="78">
        <v>4</v>
      </c>
      <c r="C1453" s="38" t="s">
        <v>1756</v>
      </c>
      <c r="D1453" s="78"/>
      <c r="E1453" s="42" t="s">
        <v>1757</v>
      </c>
      <c r="F1453" s="39"/>
      <c r="G1453" s="39">
        <v>998</v>
      </c>
      <c r="H1453" s="70">
        <v>42671</v>
      </c>
      <c r="I1453" s="39">
        <v>278796</v>
      </c>
      <c r="J1453" s="40">
        <v>1000</v>
      </c>
      <c r="K1453" s="39" t="s">
        <v>1758</v>
      </c>
      <c r="L1453" s="39" t="s">
        <v>1877</v>
      </c>
      <c r="M1453" s="61">
        <v>0.33329999999999999</v>
      </c>
      <c r="N1453" s="177">
        <v>12</v>
      </c>
      <c r="O1453" s="177">
        <v>2</v>
      </c>
      <c r="P1453" s="38">
        <f t="shared" si="169"/>
        <v>27.775000000000002</v>
      </c>
      <c r="Q1453" s="187">
        <f t="shared" si="170"/>
        <v>333.3</v>
      </c>
      <c r="R1453" s="184">
        <f t="shared" si="171"/>
        <v>55.550000000000004</v>
      </c>
      <c r="S1453" s="184">
        <f t="shared" si="172"/>
        <v>388.85</v>
      </c>
      <c r="T1453" s="184">
        <f t="shared" si="173"/>
        <v>611.15</v>
      </c>
    </row>
    <row r="1454" spans="1:20" ht="15">
      <c r="A1454" s="78" t="s">
        <v>827</v>
      </c>
      <c r="B1454" s="78">
        <v>1</v>
      </c>
      <c r="C1454" s="38" t="s">
        <v>1759</v>
      </c>
      <c r="D1454" s="78"/>
      <c r="E1454" s="42" t="s">
        <v>1757</v>
      </c>
      <c r="F1454" s="39"/>
      <c r="G1454" s="39">
        <v>998</v>
      </c>
      <c r="H1454" s="70">
        <v>42671</v>
      </c>
      <c r="I1454" s="39">
        <v>278796</v>
      </c>
      <c r="J1454" s="40">
        <v>340</v>
      </c>
      <c r="K1454" s="39" t="s">
        <v>1758</v>
      </c>
      <c r="L1454" s="39" t="s">
        <v>1877</v>
      </c>
      <c r="M1454" s="61">
        <v>0.33329999999999999</v>
      </c>
      <c r="N1454" s="177">
        <v>12</v>
      </c>
      <c r="O1454" s="177">
        <v>2</v>
      </c>
      <c r="P1454" s="38">
        <f t="shared" si="169"/>
        <v>9.4434999999999985</v>
      </c>
      <c r="Q1454" s="187">
        <f t="shared" si="170"/>
        <v>113.32199999999997</v>
      </c>
      <c r="R1454" s="184">
        <f t="shared" si="171"/>
        <v>18.886999999999997</v>
      </c>
      <c r="S1454" s="184">
        <f t="shared" si="172"/>
        <v>132.20899999999997</v>
      </c>
      <c r="T1454" s="184">
        <f t="shared" si="173"/>
        <v>207.79100000000003</v>
      </c>
    </row>
    <row r="1455" spans="1:20" ht="15">
      <c r="A1455" s="78" t="s">
        <v>827</v>
      </c>
      <c r="B1455" s="78">
        <v>1</v>
      </c>
      <c r="C1455" s="38" t="s">
        <v>1760</v>
      </c>
      <c r="D1455" s="78"/>
      <c r="E1455" s="42" t="s">
        <v>1719</v>
      </c>
      <c r="F1455" s="39"/>
      <c r="G1455" s="39">
        <v>1005</v>
      </c>
      <c r="H1455" s="70">
        <v>42683</v>
      </c>
      <c r="I1455" s="39">
        <v>19066781</v>
      </c>
      <c r="J1455" s="40">
        <v>160</v>
      </c>
      <c r="K1455" s="39" t="s">
        <v>1761</v>
      </c>
      <c r="L1455" s="39" t="s">
        <v>1876</v>
      </c>
      <c r="M1455" s="61">
        <v>0.1</v>
      </c>
      <c r="N1455" s="177">
        <v>12</v>
      </c>
      <c r="O1455" s="177">
        <v>1</v>
      </c>
      <c r="P1455" s="38">
        <f t="shared" si="169"/>
        <v>1.3333333333333333</v>
      </c>
      <c r="Q1455" s="187">
        <f t="shared" si="170"/>
        <v>16</v>
      </c>
      <c r="R1455" s="184">
        <f t="shared" si="171"/>
        <v>1.3333333333333333</v>
      </c>
      <c r="S1455" s="184">
        <f t="shared" si="172"/>
        <v>17.333333333333332</v>
      </c>
      <c r="T1455" s="184">
        <f t="shared" si="173"/>
        <v>142.66666666666666</v>
      </c>
    </row>
    <row r="1456" spans="1:20" ht="15">
      <c r="A1456" s="78" t="s">
        <v>827</v>
      </c>
      <c r="B1456" s="78">
        <v>1</v>
      </c>
      <c r="C1456" s="38" t="s">
        <v>1762</v>
      </c>
      <c r="D1456" s="78"/>
      <c r="E1456" s="42" t="s">
        <v>1284</v>
      </c>
      <c r="F1456" s="39">
        <v>11030220</v>
      </c>
      <c r="G1456" s="39"/>
      <c r="H1456" s="70">
        <v>42696</v>
      </c>
      <c r="I1456" s="39">
        <v>195</v>
      </c>
      <c r="J1456" s="40">
        <v>40716</v>
      </c>
      <c r="K1456" s="39" t="s">
        <v>1763</v>
      </c>
      <c r="L1456" s="39" t="s">
        <v>1877</v>
      </c>
      <c r="M1456" s="61">
        <v>0.33329999999999999</v>
      </c>
      <c r="N1456" s="177">
        <v>12</v>
      </c>
      <c r="O1456" s="177">
        <v>1</v>
      </c>
      <c r="P1456" s="38">
        <f t="shared" si="169"/>
        <v>1130.8869</v>
      </c>
      <c r="Q1456" s="187">
        <f t="shared" si="170"/>
        <v>13570.6428</v>
      </c>
      <c r="R1456" s="184">
        <f t="shared" si="171"/>
        <v>1130.8869</v>
      </c>
      <c r="S1456" s="184">
        <f t="shared" si="172"/>
        <v>14701.529699999999</v>
      </c>
      <c r="T1456" s="184">
        <f t="shared" si="173"/>
        <v>26014.470300000001</v>
      </c>
    </row>
    <row r="1457" spans="1:20" ht="15">
      <c r="A1457" s="78" t="s">
        <v>827</v>
      </c>
      <c r="B1457" s="78">
        <v>1</v>
      </c>
      <c r="C1457" s="38" t="s">
        <v>1764</v>
      </c>
      <c r="D1457" s="78"/>
      <c r="E1457" s="42" t="s">
        <v>1284</v>
      </c>
      <c r="F1457" s="39">
        <v>11030230</v>
      </c>
      <c r="G1457" s="39" t="s">
        <v>1765</v>
      </c>
      <c r="H1457" s="70">
        <v>42692</v>
      </c>
      <c r="I1457" s="39" t="s">
        <v>1766</v>
      </c>
      <c r="J1457" s="40">
        <v>1092.74</v>
      </c>
      <c r="K1457" s="39" t="s">
        <v>1767</v>
      </c>
      <c r="L1457" s="39" t="s">
        <v>1877</v>
      </c>
      <c r="M1457" s="61">
        <v>0.33329999999999999</v>
      </c>
      <c r="N1457" s="177">
        <v>12</v>
      </c>
      <c r="O1457" s="177">
        <v>1</v>
      </c>
      <c r="P1457" s="38">
        <f t="shared" si="169"/>
        <v>30.350853499999999</v>
      </c>
      <c r="Q1457" s="187">
        <f t="shared" si="170"/>
        <v>364.21024199999999</v>
      </c>
      <c r="R1457" s="184">
        <f t="shared" si="171"/>
        <v>30.350853499999999</v>
      </c>
      <c r="S1457" s="184">
        <f t="shared" si="172"/>
        <v>394.56109549999996</v>
      </c>
      <c r="T1457" s="184">
        <f t="shared" si="173"/>
        <v>698.17890450000004</v>
      </c>
    </row>
    <row r="1458" spans="1:20" ht="15">
      <c r="A1458" s="78" t="s">
        <v>827</v>
      </c>
      <c r="B1458" s="78">
        <v>1</v>
      </c>
      <c r="C1458" s="38" t="s">
        <v>1764</v>
      </c>
      <c r="D1458" s="78"/>
      <c r="E1458" s="42" t="s">
        <v>1284</v>
      </c>
      <c r="F1458" s="39">
        <v>11030230</v>
      </c>
      <c r="G1458" s="39" t="s">
        <v>1765</v>
      </c>
      <c r="H1458" s="70">
        <v>42692</v>
      </c>
      <c r="I1458" s="39" t="s">
        <v>1766</v>
      </c>
      <c r="J1458" s="40">
        <v>1092.74</v>
      </c>
      <c r="K1458" s="39" t="s">
        <v>1767</v>
      </c>
      <c r="L1458" s="39" t="s">
        <v>1877</v>
      </c>
      <c r="M1458" s="61">
        <v>0.33329999999999999</v>
      </c>
      <c r="N1458" s="177">
        <v>12</v>
      </c>
      <c r="O1458" s="177">
        <v>1</v>
      </c>
      <c r="P1458" s="38">
        <f t="shared" si="169"/>
        <v>30.350853499999999</v>
      </c>
      <c r="Q1458" s="187">
        <f t="shared" si="170"/>
        <v>364.21024199999999</v>
      </c>
      <c r="R1458" s="184">
        <f t="shared" si="171"/>
        <v>30.350853499999999</v>
      </c>
      <c r="S1458" s="184">
        <f t="shared" si="172"/>
        <v>394.56109549999996</v>
      </c>
      <c r="T1458" s="184">
        <f t="shared" si="173"/>
        <v>698.17890450000004</v>
      </c>
    </row>
    <row r="1459" spans="1:20" ht="15">
      <c r="A1459" s="78" t="s">
        <v>827</v>
      </c>
      <c r="B1459" s="78">
        <v>1</v>
      </c>
      <c r="C1459" s="38" t="s">
        <v>1768</v>
      </c>
      <c r="D1459" s="78"/>
      <c r="E1459" s="42" t="s">
        <v>1284</v>
      </c>
      <c r="F1459" s="39">
        <v>11030230</v>
      </c>
      <c r="G1459" s="39" t="s">
        <v>1769</v>
      </c>
      <c r="H1459" s="70">
        <v>42692</v>
      </c>
      <c r="I1459" s="39" t="s">
        <v>1766</v>
      </c>
      <c r="J1459" s="40">
        <v>546.85</v>
      </c>
      <c r="K1459" s="39" t="s">
        <v>1767</v>
      </c>
      <c r="L1459" s="39" t="s">
        <v>1886</v>
      </c>
      <c r="M1459" s="61">
        <v>0.2</v>
      </c>
      <c r="N1459" s="177">
        <v>12</v>
      </c>
      <c r="O1459" s="177"/>
      <c r="P1459" s="38">
        <f t="shared" si="169"/>
        <v>9.1141666666666676</v>
      </c>
      <c r="Q1459" s="187">
        <f t="shared" si="170"/>
        <v>109.37</v>
      </c>
      <c r="R1459" s="184">
        <f t="shared" si="171"/>
        <v>0</v>
      </c>
      <c r="S1459" s="184">
        <f t="shared" si="172"/>
        <v>109.37</v>
      </c>
      <c r="T1459" s="184">
        <f t="shared" si="173"/>
        <v>437.48</v>
      </c>
    </row>
    <row r="1460" spans="1:20" ht="15">
      <c r="A1460" s="78" t="s">
        <v>827</v>
      </c>
      <c r="B1460" s="78">
        <v>1</v>
      </c>
      <c r="C1460" s="38" t="s">
        <v>1770</v>
      </c>
      <c r="D1460" s="78"/>
      <c r="E1460" s="42" t="s">
        <v>1284</v>
      </c>
      <c r="F1460" s="39">
        <v>11030230</v>
      </c>
      <c r="G1460" s="39" t="s">
        <v>1769</v>
      </c>
      <c r="H1460" s="70">
        <v>42692</v>
      </c>
      <c r="I1460" s="39" t="s">
        <v>1766</v>
      </c>
      <c r="J1460" s="40">
        <v>512.72</v>
      </c>
      <c r="K1460" s="39" t="s">
        <v>1767</v>
      </c>
      <c r="L1460" s="39" t="s">
        <v>1886</v>
      </c>
      <c r="M1460" s="61">
        <v>0.2</v>
      </c>
      <c r="N1460" s="177">
        <v>12</v>
      </c>
      <c r="O1460" s="177"/>
      <c r="P1460" s="38">
        <f t="shared" si="169"/>
        <v>8.5453333333333337</v>
      </c>
      <c r="Q1460" s="187">
        <f t="shared" si="170"/>
        <v>102.54400000000001</v>
      </c>
      <c r="R1460" s="184">
        <f t="shared" si="171"/>
        <v>0</v>
      </c>
      <c r="S1460" s="184">
        <f t="shared" si="172"/>
        <v>102.54400000000001</v>
      </c>
      <c r="T1460" s="184">
        <f t="shared" si="173"/>
        <v>410.17600000000004</v>
      </c>
    </row>
    <row r="1461" spans="1:20" ht="15">
      <c r="A1461" s="78" t="s">
        <v>827</v>
      </c>
      <c r="B1461" s="78">
        <v>1</v>
      </c>
      <c r="C1461" s="38" t="s">
        <v>1770</v>
      </c>
      <c r="D1461" s="78"/>
      <c r="E1461" s="42" t="s">
        <v>1284</v>
      </c>
      <c r="F1461" s="39">
        <v>11030230</v>
      </c>
      <c r="G1461" s="39" t="s">
        <v>1769</v>
      </c>
      <c r="H1461" s="70">
        <v>42692</v>
      </c>
      <c r="I1461" s="39" t="s">
        <v>1766</v>
      </c>
      <c r="J1461" s="40">
        <v>512.72</v>
      </c>
      <c r="K1461" s="39" t="s">
        <v>1767</v>
      </c>
      <c r="L1461" s="39" t="s">
        <v>1886</v>
      </c>
      <c r="M1461" s="61">
        <v>0.2</v>
      </c>
      <c r="N1461" s="177">
        <v>12</v>
      </c>
      <c r="O1461" s="177"/>
      <c r="P1461" s="38">
        <f t="shared" si="169"/>
        <v>8.5453333333333337</v>
      </c>
      <c r="Q1461" s="187">
        <f t="shared" si="170"/>
        <v>102.54400000000001</v>
      </c>
      <c r="R1461" s="184">
        <f t="shared" si="171"/>
        <v>0</v>
      </c>
      <c r="S1461" s="184">
        <f t="shared" si="172"/>
        <v>102.54400000000001</v>
      </c>
      <c r="T1461" s="184">
        <f t="shared" si="173"/>
        <v>410.17600000000004</v>
      </c>
    </row>
    <row r="1462" spans="1:20" ht="15">
      <c r="A1462" s="78" t="s">
        <v>827</v>
      </c>
      <c r="B1462" s="78">
        <v>1</v>
      </c>
      <c r="C1462" s="38" t="s">
        <v>1771</v>
      </c>
      <c r="D1462" s="78"/>
      <c r="E1462" s="42" t="s">
        <v>1284</v>
      </c>
      <c r="F1462" s="39">
        <v>11030230</v>
      </c>
      <c r="G1462" s="39" t="s">
        <v>1769</v>
      </c>
      <c r="H1462" s="70">
        <v>42692</v>
      </c>
      <c r="I1462" s="39" t="s">
        <v>1766</v>
      </c>
      <c r="J1462" s="40">
        <v>647.28</v>
      </c>
      <c r="K1462" s="39" t="s">
        <v>1767</v>
      </c>
      <c r="L1462" s="39" t="s">
        <v>1886</v>
      </c>
      <c r="M1462" s="61">
        <v>0.2</v>
      </c>
      <c r="N1462" s="177">
        <v>12</v>
      </c>
      <c r="O1462" s="177"/>
      <c r="P1462" s="38">
        <f t="shared" si="169"/>
        <v>10.787999999999998</v>
      </c>
      <c r="Q1462" s="187">
        <f t="shared" si="170"/>
        <v>129.45599999999999</v>
      </c>
      <c r="R1462" s="184">
        <f t="shared" si="171"/>
        <v>0</v>
      </c>
      <c r="S1462" s="184">
        <f t="shared" si="172"/>
        <v>129.45599999999999</v>
      </c>
      <c r="T1462" s="184">
        <f t="shared" si="173"/>
        <v>517.82399999999996</v>
      </c>
    </row>
    <row r="1463" spans="1:20" ht="15">
      <c r="A1463" s="78" t="s">
        <v>827</v>
      </c>
      <c r="B1463" s="78">
        <v>1</v>
      </c>
      <c r="C1463" s="38" t="s">
        <v>1771</v>
      </c>
      <c r="D1463" s="78"/>
      <c r="E1463" s="42" t="s">
        <v>1284</v>
      </c>
      <c r="F1463" s="39">
        <v>11030230</v>
      </c>
      <c r="G1463" s="39" t="s">
        <v>1769</v>
      </c>
      <c r="H1463" s="70">
        <v>42692</v>
      </c>
      <c r="I1463" s="39" t="s">
        <v>1766</v>
      </c>
      <c r="J1463" s="40">
        <v>647.28</v>
      </c>
      <c r="K1463" s="39" t="s">
        <v>1767</v>
      </c>
      <c r="L1463" s="39" t="s">
        <v>1886</v>
      </c>
      <c r="M1463" s="61">
        <v>0.2</v>
      </c>
      <c r="N1463" s="177">
        <v>12</v>
      </c>
      <c r="O1463" s="177"/>
      <c r="P1463" s="38">
        <f t="shared" si="169"/>
        <v>10.787999999999998</v>
      </c>
      <c r="Q1463" s="187">
        <f t="shared" si="170"/>
        <v>129.45599999999999</v>
      </c>
      <c r="R1463" s="184">
        <f t="shared" si="171"/>
        <v>0</v>
      </c>
      <c r="S1463" s="184">
        <f t="shared" si="172"/>
        <v>129.45599999999999</v>
      </c>
      <c r="T1463" s="184">
        <f t="shared" si="173"/>
        <v>517.82399999999996</v>
      </c>
    </row>
    <row r="1464" spans="1:20" ht="15">
      <c r="A1464" s="78" t="s">
        <v>827</v>
      </c>
      <c r="B1464" s="78">
        <v>1</v>
      </c>
      <c r="C1464" s="38" t="s">
        <v>1772</v>
      </c>
      <c r="D1464" s="78"/>
      <c r="E1464" s="42" t="s">
        <v>1284</v>
      </c>
      <c r="F1464" s="39">
        <v>11030230</v>
      </c>
      <c r="G1464" s="39" t="s">
        <v>1769</v>
      </c>
      <c r="H1464" s="70">
        <v>42692</v>
      </c>
      <c r="I1464" s="39" t="s">
        <v>1766</v>
      </c>
      <c r="J1464" s="40">
        <v>464</v>
      </c>
      <c r="K1464" s="39" t="s">
        <v>1767</v>
      </c>
      <c r="L1464" s="39" t="s">
        <v>1886</v>
      </c>
      <c r="M1464" s="61">
        <v>0.2</v>
      </c>
      <c r="N1464" s="177">
        <v>12</v>
      </c>
      <c r="O1464" s="177"/>
      <c r="P1464" s="38">
        <f t="shared" si="169"/>
        <v>7.7333333333333343</v>
      </c>
      <c r="Q1464" s="187">
        <f t="shared" si="170"/>
        <v>92.800000000000011</v>
      </c>
      <c r="R1464" s="184">
        <f t="shared" si="171"/>
        <v>0</v>
      </c>
      <c r="S1464" s="184">
        <f t="shared" si="172"/>
        <v>92.800000000000011</v>
      </c>
      <c r="T1464" s="184">
        <f t="shared" si="173"/>
        <v>371.2</v>
      </c>
    </row>
    <row r="1465" spans="1:20" ht="15">
      <c r="A1465" s="78" t="s">
        <v>827</v>
      </c>
      <c r="B1465" s="78">
        <v>1</v>
      </c>
      <c r="C1465" s="38" t="s">
        <v>1773</v>
      </c>
      <c r="D1465" s="78"/>
      <c r="E1465" s="42" t="s">
        <v>1284</v>
      </c>
      <c r="F1465" s="39">
        <v>11030230</v>
      </c>
      <c r="G1465" s="39" t="s">
        <v>1769</v>
      </c>
      <c r="H1465" s="70">
        <v>42692</v>
      </c>
      <c r="I1465" s="39" t="s">
        <v>1766</v>
      </c>
      <c r="J1465" s="40">
        <v>1169.26</v>
      </c>
      <c r="K1465" s="39" t="s">
        <v>1767</v>
      </c>
      <c r="L1465" s="39" t="s">
        <v>1886</v>
      </c>
      <c r="M1465" s="61">
        <v>0.2</v>
      </c>
      <c r="N1465" s="177">
        <v>12</v>
      </c>
      <c r="O1465" s="177"/>
      <c r="P1465" s="38">
        <f t="shared" si="169"/>
        <v>19.487666666666666</v>
      </c>
      <c r="Q1465" s="187">
        <f t="shared" si="170"/>
        <v>233.85199999999998</v>
      </c>
      <c r="R1465" s="184">
        <f t="shared" si="171"/>
        <v>0</v>
      </c>
      <c r="S1465" s="184">
        <f t="shared" si="172"/>
        <v>233.85199999999998</v>
      </c>
      <c r="T1465" s="184">
        <f t="shared" si="173"/>
        <v>935.40800000000002</v>
      </c>
    </row>
    <row r="1466" spans="1:20" ht="15">
      <c r="A1466" s="78" t="s">
        <v>827</v>
      </c>
      <c r="B1466" s="78">
        <v>1</v>
      </c>
      <c r="C1466" s="38" t="s">
        <v>1774</v>
      </c>
      <c r="D1466" s="78"/>
      <c r="E1466" s="42" t="s">
        <v>1284</v>
      </c>
      <c r="F1466" s="39">
        <v>11030230</v>
      </c>
      <c r="G1466" s="39" t="s">
        <v>1769</v>
      </c>
      <c r="H1466" s="70">
        <v>42692</v>
      </c>
      <c r="I1466" s="39" t="s">
        <v>1766</v>
      </c>
      <c r="J1466" s="40">
        <v>3562.85</v>
      </c>
      <c r="K1466" s="39" t="s">
        <v>1767</v>
      </c>
      <c r="L1466" s="39" t="s">
        <v>1886</v>
      </c>
      <c r="M1466" s="61">
        <v>0.2</v>
      </c>
      <c r="N1466" s="177">
        <v>12</v>
      </c>
      <c r="O1466" s="177"/>
      <c r="P1466" s="38">
        <f t="shared" si="169"/>
        <v>59.380833333333335</v>
      </c>
      <c r="Q1466" s="187">
        <f t="shared" si="170"/>
        <v>712.57</v>
      </c>
      <c r="R1466" s="184">
        <f t="shared" si="171"/>
        <v>0</v>
      </c>
      <c r="S1466" s="184">
        <f t="shared" si="172"/>
        <v>712.57</v>
      </c>
      <c r="T1466" s="184">
        <f t="shared" si="173"/>
        <v>2850.2799999999997</v>
      </c>
    </row>
    <row r="1467" spans="1:20" ht="15">
      <c r="A1467" s="78" t="s">
        <v>827</v>
      </c>
      <c r="B1467" s="78">
        <v>1</v>
      </c>
      <c r="C1467" s="38" t="s">
        <v>1775</v>
      </c>
      <c r="D1467" s="78"/>
      <c r="E1467" s="42"/>
      <c r="F1467" s="39">
        <v>11030230</v>
      </c>
      <c r="G1467" s="39" t="s">
        <v>1769</v>
      </c>
      <c r="H1467" s="70">
        <v>42692</v>
      </c>
      <c r="I1467" s="39" t="s">
        <v>1766</v>
      </c>
      <c r="J1467" s="40">
        <v>2087.4</v>
      </c>
      <c r="K1467" s="39" t="s">
        <v>1767</v>
      </c>
      <c r="L1467" s="39" t="s">
        <v>1886</v>
      </c>
      <c r="M1467" s="61">
        <v>0.2</v>
      </c>
      <c r="N1467" s="177">
        <v>12</v>
      </c>
      <c r="O1467" s="177"/>
      <c r="P1467" s="38">
        <f t="shared" si="169"/>
        <v>34.79</v>
      </c>
      <c r="Q1467" s="187">
        <f t="shared" si="170"/>
        <v>417.48</v>
      </c>
      <c r="R1467" s="184">
        <f t="shared" si="171"/>
        <v>0</v>
      </c>
      <c r="S1467" s="184">
        <f t="shared" si="172"/>
        <v>417.48</v>
      </c>
      <c r="T1467" s="184">
        <f t="shared" si="173"/>
        <v>1669.92</v>
      </c>
    </row>
    <row r="1468" spans="1:20" ht="15">
      <c r="A1468" s="78" t="s">
        <v>827</v>
      </c>
      <c r="B1468" s="78">
        <v>1</v>
      </c>
      <c r="C1468" s="38" t="s">
        <v>1775</v>
      </c>
      <c r="D1468" s="78"/>
      <c r="E1468" s="42"/>
      <c r="F1468" s="39">
        <v>11030230</v>
      </c>
      <c r="G1468" s="39" t="s">
        <v>1769</v>
      </c>
      <c r="H1468" s="70">
        <v>42692</v>
      </c>
      <c r="I1468" s="39" t="s">
        <v>1766</v>
      </c>
      <c r="J1468" s="40">
        <v>2087.4</v>
      </c>
      <c r="K1468" s="39" t="s">
        <v>1767</v>
      </c>
      <c r="L1468" s="39" t="s">
        <v>1886</v>
      </c>
      <c r="M1468" s="61">
        <v>0.2</v>
      </c>
      <c r="N1468" s="177">
        <v>12</v>
      </c>
      <c r="O1468" s="177"/>
      <c r="P1468" s="38">
        <f t="shared" si="169"/>
        <v>34.79</v>
      </c>
      <c r="Q1468" s="187">
        <f t="shared" si="170"/>
        <v>417.48</v>
      </c>
      <c r="R1468" s="184">
        <f t="shared" si="171"/>
        <v>0</v>
      </c>
      <c r="S1468" s="184">
        <f t="shared" si="172"/>
        <v>417.48</v>
      </c>
      <c r="T1468" s="184">
        <f t="shared" si="173"/>
        <v>1669.92</v>
      </c>
    </row>
    <row r="1469" spans="1:20" ht="15">
      <c r="A1469" s="78" t="s">
        <v>827</v>
      </c>
      <c r="B1469" s="78">
        <v>1</v>
      </c>
      <c r="C1469" s="38" t="s">
        <v>1776</v>
      </c>
      <c r="D1469" s="78"/>
      <c r="E1469" s="42"/>
      <c r="F1469" s="39">
        <v>11030230</v>
      </c>
      <c r="G1469" s="39" t="s">
        <v>1769</v>
      </c>
      <c r="H1469" s="70">
        <v>42692</v>
      </c>
      <c r="I1469" s="39" t="s">
        <v>1766</v>
      </c>
      <c r="J1469" s="40">
        <v>2445.2800000000002</v>
      </c>
      <c r="K1469" s="39" t="s">
        <v>1767</v>
      </c>
      <c r="L1469" s="39" t="s">
        <v>1887</v>
      </c>
      <c r="M1469" s="61">
        <v>0.1</v>
      </c>
      <c r="N1469" s="177">
        <v>12</v>
      </c>
      <c r="O1469" s="177">
        <v>1</v>
      </c>
      <c r="P1469" s="38">
        <f t="shared" si="169"/>
        <v>20.377333333333336</v>
      </c>
      <c r="Q1469" s="187">
        <f t="shared" si="170"/>
        <v>244.52800000000002</v>
      </c>
      <c r="R1469" s="184">
        <f t="shared" si="171"/>
        <v>20.377333333333336</v>
      </c>
      <c r="S1469" s="184">
        <f t="shared" si="172"/>
        <v>264.90533333333337</v>
      </c>
      <c r="T1469" s="184">
        <f t="shared" si="173"/>
        <v>2180.3746666666666</v>
      </c>
    </row>
    <row r="1470" spans="1:20" ht="15">
      <c r="A1470" s="78" t="s">
        <v>827</v>
      </c>
      <c r="B1470" s="78">
        <v>1</v>
      </c>
      <c r="C1470" s="38" t="s">
        <v>1777</v>
      </c>
      <c r="D1470" s="78"/>
      <c r="E1470" s="42" t="s">
        <v>1284</v>
      </c>
      <c r="F1470" s="39">
        <v>11030230</v>
      </c>
      <c r="G1470" s="39" t="s">
        <v>1769</v>
      </c>
      <c r="H1470" s="70">
        <v>42692</v>
      </c>
      <c r="I1470" s="39" t="s">
        <v>1766</v>
      </c>
      <c r="J1470" s="40">
        <v>2375.6799999999998</v>
      </c>
      <c r="K1470" s="39" t="s">
        <v>1767</v>
      </c>
      <c r="L1470" s="39" t="s">
        <v>1886</v>
      </c>
      <c r="M1470" s="61">
        <v>0.2</v>
      </c>
      <c r="N1470" s="177">
        <v>12</v>
      </c>
      <c r="O1470" s="177"/>
      <c r="P1470" s="38">
        <f t="shared" si="169"/>
        <v>39.594666666666662</v>
      </c>
      <c r="Q1470" s="187">
        <f t="shared" si="170"/>
        <v>475.13599999999997</v>
      </c>
      <c r="R1470" s="184">
        <f t="shared" si="171"/>
        <v>0</v>
      </c>
      <c r="S1470" s="184">
        <f t="shared" si="172"/>
        <v>475.13599999999997</v>
      </c>
      <c r="T1470" s="184">
        <f t="shared" si="173"/>
        <v>1900.5439999999999</v>
      </c>
    </row>
    <row r="1471" spans="1:20" ht="15">
      <c r="A1471" s="78" t="s">
        <v>827</v>
      </c>
      <c r="B1471" s="78">
        <v>1</v>
      </c>
      <c r="C1471" s="38" t="s">
        <v>1778</v>
      </c>
      <c r="D1471" s="78"/>
      <c r="E1471" s="42" t="s">
        <v>1284</v>
      </c>
      <c r="F1471" s="39"/>
      <c r="G1471" s="39"/>
      <c r="H1471" s="70">
        <v>42699</v>
      </c>
      <c r="I1471" s="39" t="s">
        <v>1779</v>
      </c>
      <c r="J1471" s="40">
        <v>1833.96</v>
      </c>
      <c r="K1471" s="39" t="s">
        <v>1767</v>
      </c>
      <c r="L1471" s="39" t="s">
        <v>1886</v>
      </c>
      <c r="M1471" s="61">
        <v>0.2</v>
      </c>
      <c r="N1471" s="177">
        <v>12</v>
      </c>
      <c r="O1471" s="177"/>
      <c r="P1471" s="38">
        <f t="shared" si="169"/>
        <v>30.566000000000003</v>
      </c>
      <c r="Q1471" s="187">
        <f t="shared" si="170"/>
        <v>366.79200000000003</v>
      </c>
      <c r="R1471" s="184">
        <f t="shared" si="171"/>
        <v>0</v>
      </c>
      <c r="S1471" s="184">
        <f t="shared" si="172"/>
        <v>366.79200000000003</v>
      </c>
      <c r="T1471" s="184">
        <f t="shared" si="173"/>
        <v>1467.1680000000001</v>
      </c>
    </row>
    <row r="1472" spans="1:20" ht="15">
      <c r="A1472" s="78" t="s">
        <v>827</v>
      </c>
      <c r="B1472" s="78">
        <v>1</v>
      </c>
      <c r="C1472" s="38" t="s">
        <v>1780</v>
      </c>
      <c r="D1472" s="78"/>
      <c r="E1472" s="42" t="s">
        <v>1284</v>
      </c>
      <c r="F1472" s="39"/>
      <c r="G1472" s="39"/>
      <c r="H1472" s="70">
        <v>42699</v>
      </c>
      <c r="I1472" s="39" t="s">
        <v>1779</v>
      </c>
      <c r="J1472" s="40">
        <v>1144.92</v>
      </c>
      <c r="K1472" s="39" t="s">
        <v>1767</v>
      </c>
      <c r="L1472" s="39" t="s">
        <v>1886</v>
      </c>
      <c r="M1472" s="61">
        <v>0.2</v>
      </c>
      <c r="N1472" s="177">
        <v>12</v>
      </c>
      <c r="O1472" s="177"/>
      <c r="P1472" s="38">
        <f t="shared" ref="P1472:P1532" si="174">+J1472*M1472/12</f>
        <v>19.082000000000004</v>
      </c>
      <c r="Q1472" s="187">
        <f t="shared" ref="Q1472:Q1532" si="175">+P1472*N1472</f>
        <v>228.98400000000004</v>
      </c>
      <c r="R1472" s="184">
        <f t="shared" ref="R1472:R1531" si="176">+P1472*O1472</f>
        <v>0</v>
      </c>
      <c r="S1472" s="184">
        <f t="shared" ref="S1472:S1532" si="177">+R1472+Q1472</f>
        <v>228.98400000000004</v>
      </c>
      <c r="T1472" s="184">
        <f t="shared" ref="T1472:T1532" si="178">+J1472-S1472</f>
        <v>915.93600000000004</v>
      </c>
    </row>
    <row r="1473" spans="1:20" ht="15">
      <c r="A1473" s="78" t="s">
        <v>827</v>
      </c>
      <c r="B1473" s="78">
        <v>1</v>
      </c>
      <c r="C1473" s="38" t="s">
        <v>1781</v>
      </c>
      <c r="D1473" s="78"/>
      <c r="E1473" s="42" t="s">
        <v>1284</v>
      </c>
      <c r="F1473" s="39"/>
      <c r="G1473" s="39"/>
      <c r="H1473" s="70">
        <v>42699</v>
      </c>
      <c r="I1473" s="39" t="s">
        <v>1779</v>
      </c>
      <c r="J1473" s="40">
        <v>1175.8499999999999</v>
      </c>
      <c r="K1473" s="39" t="s">
        <v>1767</v>
      </c>
      <c r="L1473" s="39" t="s">
        <v>1886</v>
      </c>
      <c r="M1473" s="61">
        <v>0.2</v>
      </c>
      <c r="N1473" s="177">
        <v>12</v>
      </c>
      <c r="O1473" s="177"/>
      <c r="P1473" s="38">
        <f t="shared" si="174"/>
        <v>19.5975</v>
      </c>
      <c r="Q1473" s="187">
        <f t="shared" si="175"/>
        <v>235.17000000000002</v>
      </c>
      <c r="R1473" s="184">
        <f t="shared" si="176"/>
        <v>0</v>
      </c>
      <c r="S1473" s="184">
        <f t="shared" si="177"/>
        <v>235.17000000000002</v>
      </c>
      <c r="T1473" s="184">
        <f t="shared" si="178"/>
        <v>940.67999999999984</v>
      </c>
    </row>
    <row r="1474" spans="1:20" ht="15">
      <c r="A1474" s="78" t="s">
        <v>827</v>
      </c>
      <c r="B1474" s="78">
        <v>1</v>
      </c>
      <c r="C1474" s="38" t="s">
        <v>1782</v>
      </c>
      <c r="D1474" s="78"/>
      <c r="E1474" s="42" t="s">
        <v>1284</v>
      </c>
      <c r="F1474" s="39">
        <v>11030260</v>
      </c>
      <c r="G1474" s="39"/>
      <c r="H1474" s="70">
        <v>42698</v>
      </c>
      <c r="I1474" s="39">
        <v>828</v>
      </c>
      <c r="J1474" s="40">
        <v>754</v>
      </c>
      <c r="K1474" s="39" t="s">
        <v>1767</v>
      </c>
      <c r="L1474" s="39" t="s">
        <v>1886</v>
      </c>
      <c r="M1474" s="61">
        <v>0.2</v>
      </c>
      <c r="N1474" s="177">
        <v>12</v>
      </c>
      <c r="O1474" s="177"/>
      <c r="P1474" s="38">
        <f t="shared" si="174"/>
        <v>12.566666666666668</v>
      </c>
      <c r="Q1474" s="187">
        <f t="shared" si="175"/>
        <v>150.80000000000001</v>
      </c>
      <c r="R1474" s="184">
        <f t="shared" si="176"/>
        <v>0</v>
      </c>
      <c r="S1474" s="184">
        <f t="shared" si="177"/>
        <v>150.80000000000001</v>
      </c>
      <c r="T1474" s="184">
        <f t="shared" si="178"/>
        <v>603.20000000000005</v>
      </c>
    </row>
    <row r="1475" spans="1:20" ht="15">
      <c r="A1475" s="78" t="s">
        <v>827</v>
      </c>
      <c r="B1475" s="78">
        <v>1</v>
      </c>
      <c r="C1475" s="38" t="s">
        <v>1783</v>
      </c>
      <c r="D1475" s="78"/>
      <c r="E1475" s="42" t="s">
        <v>1284</v>
      </c>
      <c r="F1475" s="39">
        <v>11030260</v>
      </c>
      <c r="G1475" s="39"/>
      <c r="H1475" s="70">
        <v>42698</v>
      </c>
      <c r="I1475" s="39">
        <v>828</v>
      </c>
      <c r="J1475" s="40">
        <v>2436</v>
      </c>
      <c r="K1475" s="39" t="s">
        <v>1767</v>
      </c>
      <c r="L1475" s="39" t="s">
        <v>1886</v>
      </c>
      <c r="M1475" s="61">
        <v>0.2</v>
      </c>
      <c r="N1475" s="177">
        <v>12</v>
      </c>
      <c r="O1475" s="177"/>
      <c r="P1475" s="38">
        <f t="shared" si="174"/>
        <v>40.6</v>
      </c>
      <c r="Q1475" s="187">
        <f t="shared" si="175"/>
        <v>487.20000000000005</v>
      </c>
      <c r="R1475" s="184">
        <f t="shared" si="176"/>
        <v>0</v>
      </c>
      <c r="S1475" s="184">
        <f t="shared" si="177"/>
        <v>487.20000000000005</v>
      </c>
      <c r="T1475" s="184">
        <f t="shared" si="178"/>
        <v>1948.8</v>
      </c>
    </row>
    <row r="1476" spans="1:20" ht="15">
      <c r="A1476" s="78" t="s">
        <v>827</v>
      </c>
      <c r="B1476" s="78">
        <v>1</v>
      </c>
      <c r="C1476" s="38" t="s">
        <v>1784</v>
      </c>
      <c r="D1476" s="78"/>
      <c r="E1476" s="42" t="s">
        <v>1284</v>
      </c>
      <c r="F1476" s="39">
        <v>11030260</v>
      </c>
      <c r="G1476" s="39"/>
      <c r="H1476" s="70">
        <v>42698</v>
      </c>
      <c r="I1476" s="39">
        <v>828</v>
      </c>
      <c r="J1476" s="40">
        <v>406</v>
      </c>
      <c r="K1476" s="39" t="s">
        <v>1767</v>
      </c>
      <c r="L1476" s="39" t="s">
        <v>1886</v>
      </c>
      <c r="M1476" s="61">
        <v>0.2</v>
      </c>
      <c r="N1476" s="177">
        <v>12</v>
      </c>
      <c r="O1476" s="177"/>
      <c r="P1476" s="38">
        <f t="shared" si="174"/>
        <v>6.7666666666666666</v>
      </c>
      <c r="Q1476" s="187">
        <f t="shared" si="175"/>
        <v>81.2</v>
      </c>
      <c r="R1476" s="184">
        <f t="shared" si="176"/>
        <v>0</v>
      </c>
      <c r="S1476" s="184">
        <f t="shared" si="177"/>
        <v>81.2</v>
      </c>
      <c r="T1476" s="184">
        <f t="shared" si="178"/>
        <v>324.8</v>
      </c>
    </row>
    <row r="1477" spans="1:20" ht="15">
      <c r="A1477" s="78" t="s">
        <v>827</v>
      </c>
      <c r="B1477" s="78">
        <v>1</v>
      </c>
      <c r="C1477" s="38" t="s">
        <v>1785</v>
      </c>
      <c r="D1477" s="78"/>
      <c r="E1477" s="42"/>
      <c r="F1477" s="39">
        <v>11099044</v>
      </c>
      <c r="G1477" s="39"/>
      <c r="H1477" s="70">
        <v>42702</v>
      </c>
      <c r="I1477" s="39">
        <v>536256</v>
      </c>
      <c r="J1477" s="40">
        <v>5439</v>
      </c>
      <c r="K1477" s="39" t="s">
        <v>1446</v>
      </c>
      <c r="L1477" s="39" t="s">
        <v>1885</v>
      </c>
      <c r="M1477" s="61">
        <v>0.1</v>
      </c>
      <c r="N1477" s="177">
        <v>12</v>
      </c>
      <c r="O1477" s="177">
        <v>1</v>
      </c>
      <c r="P1477" s="38">
        <f t="shared" si="174"/>
        <v>45.324999999999996</v>
      </c>
      <c r="Q1477" s="187">
        <f t="shared" si="175"/>
        <v>543.9</v>
      </c>
      <c r="R1477" s="184">
        <f t="shared" si="176"/>
        <v>45.324999999999996</v>
      </c>
      <c r="S1477" s="184">
        <f t="shared" si="177"/>
        <v>589.22500000000002</v>
      </c>
      <c r="T1477" s="184">
        <f t="shared" si="178"/>
        <v>4849.7749999999996</v>
      </c>
    </row>
    <row r="1478" spans="1:20" ht="15">
      <c r="A1478" s="78" t="s">
        <v>827</v>
      </c>
      <c r="B1478" s="78">
        <v>1</v>
      </c>
      <c r="C1478" s="38" t="s">
        <v>1786</v>
      </c>
      <c r="D1478" s="78"/>
      <c r="E1478" s="42" t="s">
        <v>1308</v>
      </c>
      <c r="F1478" s="39"/>
      <c r="G1478" s="39">
        <v>1058</v>
      </c>
      <c r="H1478" s="70">
        <v>42752</v>
      </c>
      <c r="I1478" s="39">
        <v>134795</v>
      </c>
      <c r="J1478" s="40">
        <v>1118.04</v>
      </c>
      <c r="K1478" s="39" t="s">
        <v>1787</v>
      </c>
      <c r="L1478" s="39" t="s">
        <v>1885</v>
      </c>
      <c r="M1478" s="61">
        <v>0.1</v>
      </c>
      <c r="N1478" s="177">
        <v>12</v>
      </c>
      <c r="O1478" s="177">
        <v>0</v>
      </c>
      <c r="P1478" s="38">
        <f t="shared" si="174"/>
        <v>9.3170000000000002</v>
      </c>
      <c r="Q1478" s="187">
        <f t="shared" si="175"/>
        <v>111.804</v>
      </c>
      <c r="R1478" s="184">
        <f t="shared" si="176"/>
        <v>0</v>
      </c>
      <c r="S1478" s="184">
        <f t="shared" si="177"/>
        <v>111.804</v>
      </c>
      <c r="T1478" s="184">
        <f t="shared" si="178"/>
        <v>1006.236</v>
      </c>
    </row>
    <row r="1479" spans="1:20" ht="15">
      <c r="A1479" s="78" t="s">
        <v>827</v>
      </c>
      <c r="B1479" s="78">
        <v>1</v>
      </c>
      <c r="C1479" s="38" t="s">
        <v>1788</v>
      </c>
      <c r="D1479" s="78"/>
      <c r="E1479" s="42" t="s">
        <v>1280</v>
      </c>
      <c r="F1479" s="39">
        <v>11080580</v>
      </c>
      <c r="G1479" s="39"/>
      <c r="H1479" s="70">
        <v>42815</v>
      </c>
      <c r="I1479" s="39">
        <v>3709</v>
      </c>
      <c r="J1479" s="40">
        <v>1648</v>
      </c>
      <c r="K1479" s="39" t="s">
        <v>1614</v>
      </c>
      <c r="L1479" s="39" t="s">
        <v>1877</v>
      </c>
      <c r="M1479" s="61">
        <v>0.33329999999999999</v>
      </c>
      <c r="N1479" s="177">
        <v>12</v>
      </c>
      <c r="O1479" s="177">
        <v>0</v>
      </c>
      <c r="P1479" s="38">
        <f t="shared" si="174"/>
        <v>45.773199999999996</v>
      </c>
      <c r="Q1479" s="187">
        <f t="shared" si="175"/>
        <v>549.27839999999992</v>
      </c>
      <c r="R1479" s="184">
        <f t="shared" si="176"/>
        <v>0</v>
      </c>
      <c r="S1479" s="184">
        <f t="shared" si="177"/>
        <v>549.27839999999992</v>
      </c>
      <c r="T1479" s="184">
        <f t="shared" si="178"/>
        <v>1098.7216000000001</v>
      </c>
    </row>
    <row r="1480" spans="1:20" ht="15">
      <c r="A1480" s="78" t="s">
        <v>827</v>
      </c>
      <c r="B1480" s="78">
        <v>1</v>
      </c>
      <c r="C1480" s="38" t="s">
        <v>1789</v>
      </c>
      <c r="D1480" s="78"/>
      <c r="E1480" s="42" t="s">
        <v>1266</v>
      </c>
      <c r="F1480" s="39">
        <v>11080580</v>
      </c>
      <c r="G1480" s="39"/>
      <c r="H1480" s="70">
        <v>42815</v>
      </c>
      <c r="I1480" s="39">
        <v>3709</v>
      </c>
      <c r="J1480" s="40">
        <v>1648</v>
      </c>
      <c r="K1480" s="39" t="s">
        <v>1614</v>
      </c>
      <c r="L1480" s="39" t="s">
        <v>1877</v>
      </c>
      <c r="M1480" s="61">
        <v>0.33329999999999999</v>
      </c>
      <c r="N1480" s="177">
        <v>12</v>
      </c>
      <c r="O1480" s="177">
        <v>0</v>
      </c>
      <c r="P1480" s="38">
        <f t="shared" si="174"/>
        <v>45.773199999999996</v>
      </c>
      <c r="Q1480" s="187">
        <f t="shared" si="175"/>
        <v>549.27839999999992</v>
      </c>
      <c r="R1480" s="184">
        <f t="shared" si="176"/>
        <v>0</v>
      </c>
      <c r="S1480" s="184">
        <f t="shared" si="177"/>
        <v>549.27839999999992</v>
      </c>
      <c r="T1480" s="184">
        <f t="shared" si="178"/>
        <v>1098.7216000000001</v>
      </c>
    </row>
    <row r="1481" spans="1:20" ht="15">
      <c r="A1481" s="78" t="s">
        <v>827</v>
      </c>
      <c r="B1481" s="78">
        <v>1</v>
      </c>
      <c r="C1481" s="38" t="s">
        <v>1790</v>
      </c>
      <c r="D1481" s="78"/>
      <c r="E1481" s="42" t="s">
        <v>1265</v>
      </c>
      <c r="F1481" s="39">
        <v>11080580</v>
      </c>
      <c r="G1481" s="39"/>
      <c r="H1481" s="70">
        <v>42815</v>
      </c>
      <c r="I1481" s="39">
        <v>3709</v>
      </c>
      <c r="J1481" s="40">
        <v>1648</v>
      </c>
      <c r="K1481" s="39" t="s">
        <v>1614</v>
      </c>
      <c r="L1481" s="39" t="s">
        <v>1877</v>
      </c>
      <c r="M1481" s="61">
        <v>0.33329999999999999</v>
      </c>
      <c r="N1481" s="177">
        <v>12</v>
      </c>
      <c r="O1481" s="177">
        <v>0</v>
      </c>
      <c r="P1481" s="38">
        <f t="shared" si="174"/>
        <v>45.773199999999996</v>
      </c>
      <c r="Q1481" s="187">
        <f t="shared" si="175"/>
        <v>549.27839999999992</v>
      </c>
      <c r="R1481" s="184">
        <f t="shared" si="176"/>
        <v>0</v>
      </c>
      <c r="S1481" s="184">
        <f t="shared" si="177"/>
        <v>549.27839999999992</v>
      </c>
      <c r="T1481" s="184">
        <f t="shared" si="178"/>
        <v>1098.7216000000001</v>
      </c>
    </row>
    <row r="1482" spans="1:20" ht="15">
      <c r="A1482" s="78" t="s">
        <v>827</v>
      </c>
      <c r="B1482" s="78">
        <v>1</v>
      </c>
      <c r="C1482" s="38" t="s">
        <v>842</v>
      </c>
      <c r="D1482" s="78"/>
      <c r="E1482" s="42" t="s">
        <v>653</v>
      </c>
      <c r="F1482" s="39"/>
      <c r="G1482" s="39"/>
      <c r="H1482" s="70">
        <v>42796</v>
      </c>
      <c r="I1482" s="39" t="s">
        <v>1791</v>
      </c>
      <c r="J1482" s="40">
        <v>1345.6</v>
      </c>
      <c r="K1482" s="39" t="s">
        <v>1792</v>
      </c>
      <c r="L1482" s="39" t="s">
        <v>1887</v>
      </c>
      <c r="M1482" s="61">
        <v>0.1</v>
      </c>
      <c r="N1482" s="177">
        <v>12</v>
      </c>
      <c r="O1482" s="177">
        <v>0</v>
      </c>
      <c r="P1482" s="38">
        <f t="shared" si="174"/>
        <v>11.213333333333333</v>
      </c>
      <c r="Q1482" s="187">
        <f t="shared" si="175"/>
        <v>134.56</v>
      </c>
      <c r="R1482" s="184">
        <f t="shared" si="176"/>
        <v>0</v>
      </c>
      <c r="S1482" s="184">
        <f t="shared" si="177"/>
        <v>134.56</v>
      </c>
      <c r="T1482" s="184">
        <f t="shared" si="178"/>
        <v>1211.04</v>
      </c>
    </row>
    <row r="1483" spans="1:20" ht="15">
      <c r="A1483" s="78" t="s">
        <v>827</v>
      </c>
      <c r="B1483" s="78">
        <v>1</v>
      </c>
      <c r="C1483" s="38" t="s">
        <v>842</v>
      </c>
      <c r="D1483" s="78"/>
      <c r="E1483" s="42" t="s">
        <v>653</v>
      </c>
      <c r="F1483" s="39"/>
      <c r="G1483" s="39"/>
      <c r="H1483" s="70">
        <v>42796</v>
      </c>
      <c r="I1483" s="39" t="s">
        <v>1791</v>
      </c>
      <c r="J1483" s="40">
        <v>1345.6</v>
      </c>
      <c r="K1483" s="39" t="s">
        <v>1792</v>
      </c>
      <c r="L1483" s="39" t="s">
        <v>1887</v>
      </c>
      <c r="M1483" s="61">
        <v>0.1</v>
      </c>
      <c r="N1483" s="177">
        <v>12</v>
      </c>
      <c r="O1483" s="177">
        <v>0</v>
      </c>
      <c r="P1483" s="38">
        <f t="shared" si="174"/>
        <v>11.213333333333333</v>
      </c>
      <c r="Q1483" s="187">
        <f t="shared" si="175"/>
        <v>134.56</v>
      </c>
      <c r="R1483" s="184">
        <f t="shared" si="176"/>
        <v>0</v>
      </c>
      <c r="S1483" s="184">
        <f t="shared" si="177"/>
        <v>134.56</v>
      </c>
      <c r="T1483" s="184">
        <f t="shared" si="178"/>
        <v>1211.04</v>
      </c>
    </row>
    <row r="1484" spans="1:20" ht="15">
      <c r="A1484" s="78" t="s">
        <v>827</v>
      </c>
      <c r="B1484" s="78">
        <v>1</v>
      </c>
      <c r="C1484" s="38" t="s">
        <v>842</v>
      </c>
      <c r="D1484" s="78"/>
      <c r="E1484" s="42" t="s">
        <v>1364</v>
      </c>
      <c r="F1484" s="39"/>
      <c r="G1484" s="39"/>
      <c r="H1484" s="70">
        <v>42796</v>
      </c>
      <c r="I1484" s="39" t="s">
        <v>1791</v>
      </c>
      <c r="J1484" s="40">
        <v>1345.6</v>
      </c>
      <c r="K1484" s="39" t="s">
        <v>1792</v>
      </c>
      <c r="L1484" s="39" t="s">
        <v>1887</v>
      </c>
      <c r="M1484" s="61">
        <v>0.1</v>
      </c>
      <c r="N1484" s="177">
        <v>12</v>
      </c>
      <c r="O1484" s="177">
        <v>0</v>
      </c>
      <c r="P1484" s="38">
        <f t="shared" si="174"/>
        <v>11.213333333333333</v>
      </c>
      <c r="Q1484" s="187">
        <f t="shared" si="175"/>
        <v>134.56</v>
      </c>
      <c r="R1484" s="184">
        <f t="shared" si="176"/>
        <v>0</v>
      </c>
      <c r="S1484" s="184">
        <f t="shared" si="177"/>
        <v>134.56</v>
      </c>
      <c r="T1484" s="184">
        <f t="shared" si="178"/>
        <v>1211.04</v>
      </c>
    </row>
    <row r="1485" spans="1:20" ht="15">
      <c r="A1485" s="78" t="s">
        <v>827</v>
      </c>
      <c r="B1485" s="78">
        <v>1</v>
      </c>
      <c r="C1485" s="38" t="s">
        <v>842</v>
      </c>
      <c r="D1485" s="78"/>
      <c r="E1485" s="42" t="s">
        <v>1364</v>
      </c>
      <c r="F1485" s="39"/>
      <c r="G1485" s="39"/>
      <c r="H1485" s="70">
        <v>42796</v>
      </c>
      <c r="I1485" s="39" t="s">
        <v>1791</v>
      </c>
      <c r="J1485" s="40">
        <v>1345.6</v>
      </c>
      <c r="K1485" s="39" t="s">
        <v>1792</v>
      </c>
      <c r="L1485" s="39" t="s">
        <v>1887</v>
      </c>
      <c r="M1485" s="61">
        <v>0.1</v>
      </c>
      <c r="N1485" s="177">
        <v>12</v>
      </c>
      <c r="O1485" s="177">
        <v>0</v>
      </c>
      <c r="P1485" s="38">
        <f t="shared" si="174"/>
        <v>11.213333333333333</v>
      </c>
      <c r="Q1485" s="187">
        <f t="shared" si="175"/>
        <v>134.56</v>
      </c>
      <c r="R1485" s="184">
        <f t="shared" si="176"/>
        <v>0</v>
      </c>
      <c r="S1485" s="184">
        <f t="shared" si="177"/>
        <v>134.56</v>
      </c>
      <c r="T1485" s="184">
        <f t="shared" si="178"/>
        <v>1211.04</v>
      </c>
    </row>
    <row r="1486" spans="1:20" ht="15">
      <c r="A1486" s="78" t="s">
        <v>827</v>
      </c>
      <c r="B1486" s="78">
        <v>1</v>
      </c>
      <c r="C1486" s="38" t="s">
        <v>842</v>
      </c>
      <c r="D1486" s="78"/>
      <c r="E1486" s="42" t="s">
        <v>1793</v>
      </c>
      <c r="F1486" s="39"/>
      <c r="G1486" s="39"/>
      <c r="H1486" s="70">
        <v>42796</v>
      </c>
      <c r="I1486" s="39" t="s">
        <v>1791</v>
      </c>
      <c r="J1486" s="40">
        <v>1345.6</v>
      </c>
      <c r="K1486" s="39" t="s">
        <v>1792</v>
      </c>
      <c r="L1486" s="39" t="s">
        <v>1887</v>
      </c>
      <c r="M1486" s="61">
        <v>0.1</v>
      </c>
      <c r="N1486" s="177">
        <v>12</v>
      </c>
      <c r="O1486" s="177">
        <v>0</v>
      </c>
      <c r="P1486" s="38">
        <f t="shared" si="174"/>
        <v>11.213333333333333</v>
      </c>
      <c r="Q1486" s="187">
        <f t="shared" si="175"/>
        <v>134.56</v>
      </c>
      <c r="R1486" s="184">
        <f t="shared" si="176"/>
        <v>0</v>
      </c>
      <c r="S1486" s="184">
        <f t="shared" si="177"/>
        <v>134.56</v>
      </c>
      <c r="T1486" s="184">
        <f t="shared" si="178"/>
        <v>1211.04</v>
      </c>
    </row>
    <row r="1487" spans="1:20" ht="15">
      <c r="A1487" s="78" t="s">
        <v>827</v>
      </c>
      <c r="B1487" s="78">
        <v>1</v>
      </c>
      <c r="C1487" s="38" t="s">
        <v>842</v>
      </c>
      <c r="D1487" s="78"/>
      <c r="E1487" s="42" t="s">
        <v>1793</v>
      </c>
      <c r="F1487" s="39"/>
      <c r="G1487" s="39"/>
      <c r="H1487" s="70">
        <v>42796</v>
      </c>
      <c r="I1487" s="39" t="s">
        <v>1791</v>
      </c>
      <c r="J1487" s="40">
        <v>1345.6</v>
      </c>
      <c r="K1487" s="39" t="s">
        <v>1792</v>
      </c>
      <c r="L1487" s="39" t="s">
        <v>1887</v>
      </c>
      <c r="M1487" s="61">
        <v>0.1</v>
      </c>
      <c r="N1487" s="177">
        <v>12</v>
      </c>
      <c r="O1487" s="177">
        <v>0</v>
      </c>
      <c r="P1487" s="38">
        <f t="shared" si="174"/>
        <v>11.213333333333333</v>
      </c>
      <c r="Q1487" s="187">
        <f t="shared" si="175"/>
        <v>134.56</v>
      </c>
      <c r="R1487" s="184">
        <f t="shared" si="176"/>
        <v>0</v>
      </c>
      <c r="S1487" s="184">
        <f t="shared" si="177"/>
        <v>134.56</v>
      </c>
      <c r="T1487" s="184">
        <f t="shared" si="178"/>
        <v>1211.04</v>
      </c>
    </row>
    <row r="1488" spans="1:20" ht="15">
      <c r="A1488" s="78" t="s">
        <v>827</v>
      </c>
      <c r="B1488" s="78">
        <v>1</v>
      </c>
      <c r="C1488" s="38" t="s">
        <v>1794</v>
      </c>
      <c r="D1488" s="78"/>
      <c r="E1488" s="42" t="s">
        <v>1266</v>
      </c>
      <c r="F1488" s="39">
        <v>11080610</v>
      </c>
      <c r="G1488" s="39"/>
      <c r="H1488" s="70">
        <v>42905</v>
      </c>
      <c r="I1488" s="39">
        <v>4213</v>
      </c>
      <c r="J1488" s="40">
        <v>3758</v>
      </c>
      <c r="K1488" s="39" t="s">
        <v>1795</v>
      </c>
      <c r="L1488" s="39" t="s">
        <v>1877</v>
      </c>
      <c r="M1488" s="61">
        <v>0.33329999999999999</v>
      </c>
      <c r="N1488" s="177">
        <v>12</v>
      </c>
      <c r="O1488" s="177">
        <v>0</v>
      </c>
      <c r="P1488" s="38">
        <f t="shared" si="174"/>
        <v>104.37844999999999</v>
      </c>
      <c r="Q1488" s="187">
        <f t="shared" si="175"/>
        <v>1252.5413999999998</v>
      </c>
      <c r="R1488" s="184">
        <f t="shared" si="176"/>
        <v>0</v>
      </c>
      <c r="S1488" s="184">
        <f t="shared" si="177"/>
        <v>1252.5413999999998</v>
      </c>
      <c r="T1488" s="184">
        <f t="shared" si="178"/>
        <v>2505.4585999999999</v>
      </c>
    </row>
    <row r="1489" spans="1:20" ht="15">
      <c r="A1489" s="78" t="s">
        <v>827</v>
      </c>
      <c r="B1489" s="78">
        <v>1</v>
      </c>
      <c r="C1489" s="38" t="s">
        <v>1796</v>
      </c>
      <c r="D1489" s="78"/>
      <c r="E1489" s="42" t="s">
        <v>1797</v>
      </c>
      <c r="F1489" s="39">
        <v>11080620</v>
      </c>
      <c r="G1489" s="39"/>
      <c r="H1489" s="70">
        <v>42905</v>
      </c>
      <c r="I1489" s="39">
        <v>4213</v>
      </c>
      <c r="J1489" s="40">
        <v>4723.24</v>
      </c>
      <c r="K1489" s="39" t="s">
        <v>1795</v>
      </c>
      <c r="L1489" s="39" t="s">
        <v>1877</v>
      </c>
      <c r="M1489" s="61">
        <v>0.33329999999999999</v>
      </c>
      <c r="N1489" s="177">
        <v>12</v>
      </c>
      <c r="O1489" s="177">
        <v>0</v>
      </c>
      <c r="P1489" s="38">
        <f t="shared" si="174"/>
        <v>131.18799099999998</v>
      </c>
      <c r="Q1489" s="187">
        <f t="shared" si="175"/>
        <v>1574.2558919999997</v>
      </c>
      <c r="R1489" s="184">
        <f t="shared" si="176"/>
        <v>0</v>
      </c>
      <c r="S1489" s="184">
        <f t="shared" si="177"/>
        <v>1574.2558919999997</v>
      </c>
      <c r="T1489" s="184">
        <f t="shared" si="178"/>
        <v>3148.9841080000001</v>
      </c>
    </row>
    <row r="1490" spans="1:20" ht="15">
      <c r="A1490" s="78" t="s">
        <v>827</v>
      </c>
      <c r="B1490" s="78">
        <v>1</v>
      </c>
      <c r="C1490" s="38" t="s">
        <v>1798</v>
      </c>
      <c r="D1490" s="78"/>
      <c r="E1490" s="42" t="s">
        <v>1757</v>
      </c>
      <c r="F1490" s="39">
        <v>11099055</v>
      </c>
      <c r="G1490" s="39"/>
      <c r="H1490" s="70">
        <v>42916</v>
      </c>
      <c r="I1490" s="39" t="s">
        <v>1799</v>
      </c>
      <c r="J1490" s="40">
        <v>2499</v>
      </c>
      <c r="K1490" s="39" t="s">
        <v>1519</v>
      </c>
      <c r="L1490" s="39" t="s">
        <v>1863</v>
      </c>
      <c r="M1490" s="61">
        <v>0.1</v>
      </c>
      <c r="N1490" s="177">
        <v>12</v>
      </c>
      <c r="O1490" s="177">
        <v>0</v>
      </c>
      <c r="P1490" s="38">
        <f t="shared" si="174"/>
        <v>20.824999999999999</v>
      </c>
      <c r="Q1490" s="187">
        <f t="shared" si="175"/>
        <v>249.89999999999998</v>
      </c>
      <c r="R1490" s="184">
        <f t="shared" si="176"/>
        <v>0</v>
      </c>
      <c r="S1490" s="184">
        <f t="shared" si="177"/>
        <v>249.89999999999998</v>
      </c>
      <c r="T1490" s="184">
        <f t="shared" si="178"/>
        <v>2249.1</v>
      </c>
    </row>
    <row r="1491" spans="1:20" ht="15">
      <c r="A1491" s="78" t="s">
        <v>827</v>
      </c>
      <c r="B1491" s="78">
        <v>1</v>
      </c>
      <c r="C1491" s="38" t="s">
        <v>1800</v>
      </c>
      <c r="D1491" s="78"/>
      <c r="E1491" s="42" t="s">
        <v>1284</v>
      </c>
      <c r="F1491" s="39">
        <v>11030280</v>
      </c>
      <c r="G1491" s="39"/>
      <c r="H1491" s="70">
        <v>42900</v>
      </c>
      <c r="I1491" s="39">
        <v>332</v>
      </c>
      <c r="J1491" s="40">
        <v>754</v>
      </c>
      <c r="K1491" s="39" t="s">
        <v>1801</v>
      </c>
      <c r="L1491" s="39" t="s">
        <v>1886</v>
      </c>
      <c r="M1491" s="61">
        <v>0.2</v>
      </c>
      <c r="N1491" s="177">
        <v>12</v>
      </c>
      <c r="O1491" s="177"/>
      <c r="P1491" s="38">
        <f t="shared" si="174"/>
        <v>12.566666666666668</v>
      </c>
      <c r="Q1491" s="187">
        <f t="shared" si="175"/>
        <v>150.80000000000001</v>
      </c>
      <c r="R1491" s="184">
        <f t="shared" si="176"/>
        <v>0</v>
      </c>
      <c r="S1491" s="184">
        <f t="shared" si="177"/>
        <v>150.80000000000001</v>
      </c>
      <c r="T1491" s="184">
        <f t="shared" si="178"/>
        <v>603.20000000000005</v>
      </c>
    </row>
    <row r="1492" spans="1:20" ht="15">
      <c r="A1492" s="78" t="s">
        <v>827</v>
      </c>
      <c r="B1492" s="78">
        <v>1</v>
      </c>
      <c r="C1492" s="38" t="s">
        <v>1800</v>
      </c>
      <c r="D1492" s="78"/>
      <c r="E1492" s="42" t="s">
        <v>1284</v>
      </c>
      <c r="F1492" s="39">
        <v>11030370</v>
      </c>
      <c r="G1492" s="39"/>
      <c r="H1492" s="70">
        <v>42898</v>
      </c>
      <c r="I1492" s="39">
        <v>331</v>
      </c>
      <c r="J1492" s="40">
        <v>754</v>
      </c>
      <c r="K1492" s="39" t="s">
        <v>1801</v>
      </c>
      <c r="L1492" s="39" t="s">
        <v>1886</v>
      </c>
      <c r="M1492" s="61">
        <v>0.2</v>
      </c>
      <c r="N1492" s="177">
        <v>12</v>
      </c>
      <c r="O1492" s="177"/>
      <c r="P1492" s="38">
        <f t="shared" si="174"/>
        <v>12.566666666666668</v>
      </c>
      <c r="Q1492" s="187">
        <f t="shared" si="175"/>
        <v>150.80000000000001</v>
      </c>
      <c r="R1492" s="184">
        <f t="shared" si="176"/>
        <v>0</v>
      </c>
      <c r="S1492" s="184">
        <f t="shared" si="177"/>
        <v>150.80000000000001</v>
      </c>
      <c r="T1492" s="184">
        <f t="shared" si="178"/>
        <v>603.20000000000005</v>
      </c>
    </row>
    <row r="1493" spans="1:20" ht="15">
      <c r="A1493" s="78" t="s">
        <v>827</v>
      </c>
      <c r="B1493" s="78">
        <v>1</v>
      </c>
      <c r="C1493" s="38" t="s">
        <v>1800</v>
      </c>
      <c r="D1493" s="78"/>
      <c r="E1493" s="42" t="s">
        <v>1284</v>
      </c>
      <c r="F1493" s="39">
        <v>11030370</v>
      </c>
      <c r="G1493" s="39"/>
      <c r="H1493" s="70">
        <v>42898</v>
      </c>
      <c r="I1493" s="39">
        <v>331</v>
      </c>
      <c r="J1493" s="40">
        <v>754</v>
      </c>
      <c r="K1493" s="39" t="s">
        <v>1801</v>
      </c>
      <c r="L1493" s="39" t="s">
        <v>1886</v>
      </c>
      <c r="M1493" s="61">
        <v>0.2</v>
      </c>
      <c r="N1493" s="177">
        <v>12</v>
      </c>
      <c r="O1493" s="177"/>
      <c r="P1493" s="38">
        <f t="shared" si="174"/>
        <v>12.566666666666668</v>
      </c>
      <c r="Q1493" s="187">
        <f t="shared" si="175"/>
        <v>150.80000000000001</v>
      </c>
      <c r="R1493" s="184">
        <f t="shared" si="176"/>
        <v>0</v>
      </c>
      <c r="S1493" s="184">
        <f t="shared" si="177"/>
        <v>150.80000000000001</v>
      </c>
      <c r="T1493" s="184">
        <f t="shared" si="178"/>
        <v>603.20000000000005</v>
      </c>
    </row>
    <row r="1494" spans="1:20" ht="15">
      <c r="A1494" s="78" t="s">
        <v>827</v>
      </c>
      <c r="B1494" s="78">
        <v>1</v>
      </c>
      <c r="C1494" s="38" t="s">
        <v>1802</v>
      </c>
      <c r="D1494" s="78"/>
      <c r="E1494" s="42" t="s">
        <v>1797</v>
      </c>
      <c r="F1494" s="39" t="s">
        <v>1803</v>
      </c>
      <c r="G1494" s="39"/>
      <c r="H1494" s="70">
        <v>42898</v>
      </c>
      <c r="I1494" s="39">
        <v>4198</v>
      </c>
      <c r="J1494" s="40">
        <v>7732.03</v>
      </c>
      <c r="K1494" s="39" t="s">
        <v>1795</v>
      </c>
      <c r="L1494" s="39" t="s">
        <v>1877</v>
      </c>
      <c r="M1494" s="61">
        <v>0.33329999999999999</v>
      </c>
      <c r="N1494" s="177">
        <v>12</v>
      </c>
      <c r="O1494" s="177">
        <v>0</v>
      </c>
      <c r="P1494" s="38">
        <f t="shared" si="174"/>
        <v>214.75713325000001</v>
      </c>
      <c r="Q1494" s="187">
        <f t="shared" si="175"/>
        <v>2577.085599</v>
      </c>
      <c r="R1494" s="184">
        <f t="shared" si="176"/>
        <v>0</v>
      </c>
      <c r="S1494" s="184">
        <f t="shared" si="177"/>
        <v>2577.085599</v>
      </c>
      <c r="T1494" s="184">
        <f t="shared" si="178"/>
        <v>5154.9444009999997</v>
      </c>
    </row>
    <row r="1495" spans="1:20" ht="15">
      <c r="A1495" s="78" t="s">
        <v>827</v>
      </c>
      <c r="B1495" s="78">
        <v>1</v>
      </c>
      <c r="C1495" s="38" t="s">
        <v>1804</v>
      </c>
      <c r="D1495" s="78"/>
      <c r="E1495" s="42" t="s">
        <v>1797</v>
      </c>
      <c r="F1495" s="39" t="s">
        <v>1803</v>
      </c>
      <c r="G1495" s="39"/>
      <c r="H1495" s="70">
        <v>42898</v>
      </c>
      <c r="I1495" s="39">
        <v>4198</v>
      </c>
      <c r="J1495" s="40">
        <v>14176.48</v>
      </c>
      <c r="K1495" s="39" t="s">
        <v>1795</v>
      </c>
      <c r="L1495" s="39" t="s">
        <v>1877</v>
      </c>
      <c r="M1495" s="61">
        <v>0.33329999999999999</v>
      </c>
      <c r="N1495" s="177">
        <v>12</v>
      </c>
      <c r="O1495" s="177">
        <v>0</v>
      </c>
      <c r="P1495" s="38">
        <f t="shared" si="174"/>
        <v>393.75173199999995</v>
      </c>
      <c r="Q1495" s="187">
        <f t="shared" si="175"/>
        <v>4725.0207839999994</v>
      </c>
      <c r="R1495" s="184">
        <f t="shared" si="176"/>
        <v>0</v>
      </c>
      <c r="S1495" s="184">
        <f t="shared" si="177"/>
        <v>4725.0207839999994</v>
      </c>
      <c r="T1495" s="184">
        <f t="shared" si="178"/>
        <v>9451.4592159999993</v>
      </c>
    </row>
    <row r="1496" spans="1:20" ht="15">
      <c r="A1496" s="78" t="s">
        <v>827</v>
      </c>
      <c r="B1496" s="78">
        <v>1</v>
      </c>
      <c r="C1496" s="38" t="s">
        <v>1805</v>
      </c>
      <c r="D1496" s="78"/>
      <c r="E1496" s="42" t="s">
        <v>1797</v>
      </c>
      <c r="F1496" s="39" t="s">
        <v>1803</v>
      </c>
      <c r="G1496" s="39"/>
      <c r="H1496" s="70">
        <v>42898</v>
      </c>
      <c r="I1496" s="39">
        <v>4198</v>
      </c>
      <c r="J1496" s="40">
        <v>9020.16</v>
      </c>
      <c r="K1496" s="39" t="s">
        <v>1795</v>
      </c>
      <c r="L1496" s="39" t="s">
        <v>1877</v>
      </c>
      <c r="M1496" s="61">
        <v>0.33329999999999999</v>
      </c>
      <c r="N1496" s="177">
        <v>12</v>
      </c>
      <c r="O1496" s="177">
        <v>0</v>
      </c>
      <c r="P1496" s="38">
        <f t="shared" si="174"/>
        <v>250.534944</v>
      </c>
      <c r="Q1496" s="187">
        <f t="shared" si="175"/>
        <v>3006.419328</v>
      </c>
      <c r="R1496" s="184">
        <f t="shared" si="176"/>
        <v>0</v>
      </c>
      <c r="S1496" s="184">
        <f t="shared" si="177"/>
        <v>3006.419328</v>
      </c>
      <c r="T1496" s="184">
        <f t="shared" si="178"/>
        <v>6013.7406719999999</v>
      </c>
    </row>
    <row r="1497" spans="1:20" ht="15">
      <c r="A1497" s="78" t="s">
        <v>827</v>
      </c>
      <c r="B1497" s="78">
        <v>1</v>
      </c>
      <c r="C1497" s="38" t="s">
        <v>1806</v>
      </c>
      <c r="D1497" s="78"/>
      <c r="E1497" s="42" t="s">
        <v>1266</v>
      </c>
      <c r="F1497" s="39">
        <v>11099057</v>
      </c>
      <c r="G1497" s="39"/>
      <c r="H1497" s="70">
        <v>42895</v>
      </c>
      <c r="I1497" s="39">
        <v>40800881</v>
      </c>
      <c r="J1497" s="40">
        <v>1949</v>
      </c>
      <c r="K1497" s="39" t="s">
        <v>1807</v>
      </c>
      <c r="L1497" s="39" t="s">
        <v>1863</v>
      </c>
      <c r="M1497" s="61">
        <v>0.1</v>
      </c>
      <c r="N1497" s="177">
        <v>12</v>
      </c>
      <c r="O1497" s="177">
        <v>0</v>
      </c>
      <c r="P1497" s="38">
        <f t="shared" si="174"/>
        <v>16.241666666666667</v>
      </c>
      <c r="Q1497" s="187">
        <f t="shared" si="175"/>
        <v>194.9</v>
      </c>
      <c r="R1497" s="184">
        <f t="shared" si="176"/>
        <v>0</v>
      </c>
      <c r="S1497" s="184">
        <f t="shared" si="177"/>
        <v>194.9</v>
      </c>
      <c r="T1497" s="184">
        <f t="shared" si="178"/>
        <v>1754.1</v>
      </c>
    </row>
    <row r="1498" spans="1:20" ht="15">
      <c r="A1498" s="78" t="s">
        <v>827</v>
      </c>
      <c r="B1498" s="78">
        <v>1</v>
      </c>
      <c r="C1498" s="38" t="s">
        <v>1806</v>
      </c>
      <c r="D1498" s="78"/>
      <c r="E1498" s="42" t="s">
        <v>1808</v>
      </c>
      <c r="F1498" s="39">
        <v>11099057</v>
      </c>
      <c r="G1498" s="39"/>
      <c r="H1498" s="70">
        <v>42895</v>
      </c>
      <c r="I1498" s="39">
        <v>40800881</v>
      </c>
      <c r="J1498" s="40">
        <v>1949</v>
      </c>
      <c r="K1498" s="39" t="s">
        <v>1807</v>
      </c>
      <c r="L1498" s="39" t="s">
        <v>1863</v>
      </c>
      <c r="M1498" s="61">
        <v>0.1</v>
      </c>
      <c r="N1498" s="177">
        <v>12</v>
      </c>
      <c r="O1498" s="177">
        <v>0</v>
      </c>
      <c r="P1498" s="38">
        <f t="shared" si="174"/>
        <v>16.241666666666667</v>
      </c>
      <c r="Q1498" s="187">
        <f t="shared" si="175"/>
        <v>194.9</v>
      </c>
      <c r="R1498" s="184">
        <f t="shared" si="176"/>
        <v>0</v>
      </c>
      <c r="S1498" s="184">
        <f t="shared" si="177"/>
        <v>194.9</v>
      </c>
      <c r="T1498" s="184">
        <f t="shared" si="178"/>
        <v>1754.1</v>
      </c>
    </row>
    <row r="1499" spans="1:20" ht="15">
      <c r="A1499" s="78" t="s">
        <v>827</v>
      </c>
      <c r="B1499" s="78">
        <v>1</v>
      </c>
      <c r="C1499" s="38" t="s">
        <v>1809</v>
      </c>
      <c r="D1499" s="78"/>
      <c r="E1499" s="42" t="s">
        <v>1757</v>
      </c>
      <c r="F1499" s="39">
        <v>11099080</v>
      </c>
      <c r="G1499" s="39"/>
      <c r="H1499" s="70">
        <v>42895</v>
      </c>
      <c r="I1499" s="39">
        <v>40801163</v>
      </c>
      <c r="J1499" s="40">
        <v>4599</v>
      </c>
      <c r="K1499" s="39" t="s">
        <v>1807</v>
      </c>
      <c r="L1499" s="39" t="s">
        <v>1863</v>
      </c>
      <c r="M1499" s="61">
        <v>0.1</v>
      </c>
      <c r="N1499" s="177">
        <v>12</v>
      </c>
      <c r="O1499" s="177">
        <v>0</v>
      </c>
      <c r="P1499" s="38">
        <f t="shared" si="174"/>
        <v>38.325000000000003</v>
      </c>
      <c r="Q1499" s="187">
        <f t="shared" si="175"/>
        <v>459.90000000000003</v>
      </c>
      <c r="R1499" s="184">
        <f t="shared" si="176"/>
        <v>0</v>
      </c>
      <c r="S1499" s="184">
        <f t="shared" si="177"/>
        <v>459.90000000000003</v>
      </c>
      <c r="T1499" s="184">
        <f t="shared" si="178"/>
        <v>4139.1000000000004</v>
      </c>
    </row>
    <row r="1500" spans="1:20" ht="15">
      <c r="A1500" s="78" t="s">
        <v>827</v>
      </c>
      <c r="B1500" s="78">
        <v>1</v>
      </c>
      <c r="C1500" s="38" t="s">
        <v>1810</v>
      </c>
      <c r="D1500" s="78"/>
      <c r="E1500" s="42" t="s">
        <v>968</v>
      </c>
      <c r="F1500" s="39">
        <v>11099070</v>
      </c>
      <c r="G1500" s="39"/>
      <c r="H1500" s="70">
        <v>42887</v>
      </c>
      <c r="I1500" s="39" t="s">
        <v>1811</v>
      </c>
      <c r="J1500" s="40">
        <v>1380.4</v>
      </c>
      <c r="K1500" s="39" t="s">
        <v>358</v>
      </c>
      <c r="L1500" s="39" t="s">
        <v>1863</v>
      </c>
      <c r="M1500" s="61">
        <v>0.1</v>
      </c>
      <c r="N1500" s="177">
        <v>12</v>
      </c>
      <c r="O1500" s="177">
        <v>0</v>
      </c>
      <c r="P1500" s="38">
        <f t="shared" si="174"/>
        <v>11.503333333333336</v>
      </c>
      <c r="Q1500" s="187">
        <f t="shared" si="175"/>
        <v>138.04000000000002</v>
      </c>
      <c r="R1500" s="184">
        <f t="shared" si="176"/>
        <v>0</v>
      </c>
      <c r="S1500" s="184">
        <f t="shared" si="177"/>
        <v>138.04000000000002</v>
      </c>
      <c r="T1500" s="184">
        <f t="shared" si="178"/>
        <v>1242.3600000000001</v>
      </c>
    </row>
    <row r="1501" spans="1:20" ht="15">
      <c r="A1501" s="78" t="s">
        <v>827</v>
      </c>
      <c r="B1501" s="78">
        <v>1</v>
      </c>
      <c r="C1501" s="38" t="s">
        <v>817</v>
      </c>
      <c r="D1501" s="78"/>
      <c r="E1501" s="42" t="s">
        <v>968</v>
      </c>
      <c r="F1501" s="39"/>
      <c r="G1501" s="39"/>
      <c r="H1501" s="70">
        <v>42872</v>
      </c>
      <c r="I1501" s="39"/>
      <c r="J1501" s="40">
        <v>145.32</v>
      </c>
      <c r="K1501" s="39" t="s">
        <v>818</v>
      </c>
      <c r="L1501" s="39" t="s">
        <v>1877</v>
      </c>
      <c r="M1501" s="61">
        <v>0.33329999999999999</v>
      </c>
      <c r="N1501" s="177">
        <v>12</v>
      </c>
      <c r="O1501" s="177">
        <v>0</v>
      </c>
      <c r="P1501" s="38">
        <f t="shared" si="174"/>
        <v>4.036262999999999</v>
      </c>
      <c r="Q1501" s="187">
        <f t="shared" si="175"/>
        <v>48.435155999999992</v>
      </c>
      <c r="R1501" s="184">
        <f t="shared" si="176"/>
        <v>0</v>
      </c>
      <c r="S1501" s="184">
        <f t="shared" si="177"/>
        <v>48.435155999999992</v>
      </c>
      <c r="T1501" s="184">
        <f t="shared" si="178"/>
        <v>96.884844000000001</v>
      </c>
    </row>
    <row r="1502" spans="1:20" ht="15">
      <c r="A1502" s="78" t="s">
        <v>827</v>
      </c>
      <c r="B1502" s="78">
        <v>1</v>
      </c>
      <c r="C1502" s="38" t="s">
        <v>1812</v>
      </c>
      <c r="D1502" s="78"/>
      <c r="E1502" s="42" t="s">
        <v>1266</v>
      </c>
      <c r="F1502" s="70">
        <v>1526817</v>
      </c>
      <c r="G1502" s="39"/>
      <c r="H1502" s="70">
        <v>42859</v>
      </c>
      <c r="I1502" s="39">
        <v>4116</v>
      </c>
      <c r="J1502" s="40">
        <v>760.96</v>
      </c>
      <c r="K1502" s="39" t="s">
        <v>1795</v>
      </c>
      <c r="L1502" s="39" t="s">
        <v>1863</v>
      </c>
      <c r="M1502" s="61">
        <v>0.1</v>
      </c>
      <c r="N1502" s="177">
        <v>12</v>
      </c>
      <c r="O1502" s="177">
        <v>0</v>
      </c>
      <c r="P1502" s="38">
        <f t="shared" si="174"/>
        <v>6.3413333333333339</v>
      </c>
      <c r="Q1502" s="187">
        <f t="shared" si="175"/>
        <v>76.096000000000004</v>
      </c>
      <c r="R1502" s="184">
        <f t="shared" si="176"/>
        <v>0</v>
      </c>
      <c r="S1502" s="184">
        <f t="shared" si="177"/>
        <v>76.096000000000004</v>
      </c>
      <c r="T1502" s="184">
        <f t="shared" si="178"/>
        <v>684.86400000000003</v>
      </c>
    </row>
    <row r="1503" spans="1:20" ht="15">
      <c r="A1503" s="78" t="s">
        <v>827</v>
      </c>
      <c r="B1503" s="78">
        <v>1</v>
      </c>
      <c r="C1503" s="38" t="s">
        <v>1813</v>
      </c>
      <c r="D1503" s="78"/>
      <c r="E1503" s="42" t="s">
        <v>1280</v>
      </c>
      <c r="F1503" s="70">
        <v>1526817</v>
      </c>
      <c r="G1503" s="39"/>
      <c r="H1503" s="70">
        <v>42859</v>
      </c>
      <c r="I1503" s="39">
        <v>4116</v>
      </c>
      <c r="J1503" s="40">
        <v>603.20000000000005</v>
      </c>
      <c r="K1503" s="39" t="s">
        <v>1795</v>
      </c>
      <c r="L1503" s="39" t="s">
        <v>1863</v>
      </c>
      <c r="M1503" s="61">
        <v>0.1</v>
      </c>
      <c r="N1503" s="177">
        <v>12</v>
      </c>
      <c r="O1503" s="177">
        <v>0</v>
      </c>
      <c r="P1503" s="38">
        <f t="shared" si="174"/>
        <v>5.0266666666666673</v>
      </c>
      <c r="Q1503" s="187">
        <f t="shared" si="175"/>
        <v>60.320000000000007</v>
      </c>
      <c r="R1503" s="184">
        <f t="shared" si="176"/>
        <v>0</v>
      </c>
      <c r="S1503" s="184">
        <f t="shared" si="177"/>
        <v>60.320000000000007</v>
      </c>
      <c r="T1503" s="184">
        <f t="shared" si="178"/>
        <v>542.88</v>
      </c>
    </row>
    <row r="1504" spans="1:20" ht="15">
      <c r="A1504" s="78" t="s">
        <v>827</v>
      </c>
      <c r="B1504" s="78">
        <v>1</v>
      </c>
      <c r="C1504" s="38" t="s">
        <v>1814</v>
      </c>
      <c r="D1504" s="78"/>
      <c r="E1504" s="42"/>
      <c r="F1504" s="70"/>
      <c r="G1504" s="39"/>
      <c r="H1504" s="70">
        <v>42815</v>
      </c>
      <c r="I1504" s="39">
        <v>3709</v>
      </c>
      <c r="J1504" s="40">
        <v>1624.23</v>
      </c>
      <c r="K1504" s="39" t="s">
        <v>1614</v>
      </c>
      <c r="L1504" s="39" t="s">
        <v>1877</v>
      </c>
      <c r="M1504" s="61">
        <v>0.33329999999999999</v>
      </c>
      <c r="N1504" s="177">
        <v>12</v>
      </c>
      <c r="O1504" s="177">
        <v>0</v>
      </c>
      <c r="P1504" s="38">
        <f t="shared" si="174"/>
        <v>45.112988250000001</v>
      </c>
      <c r="Q1504" s="187">
        <f t="shared" si="175"/>
        <v>541.35585900000001</v>
      </c>
      <c r="R1504" s="184">
        <f t="shared" si="176"/>
        <v>0</v>
      </c>
      <c r="S1504" s="184">
        <f t="shared" si="177"/>
        <v>541.35585900000001</v>
      </c>
      <c r="T1504" s="184">
        <f t="shared" si="178"/>
        <v>1082.874141</v>
      </c>
    </row>
    <row r="1505" spans="1:20" ht="15">
      <c r="A1505" s="78" t="s">
        <v>827</v>
      </c>
      <c r="B1505" s="78">
        <v>1</v>
      </c>
      <c r="C1505" s="38" t="s">
        <v>1815</v>
      </c>
      <c r="D1505" s="78"/>
      <c r="E1505" s="42"/>
      <c r="F1505" s="70"/>
      <c r="G1505" s="39"/>
      <c r="H1505" s="70">
        <v>42815</v>
      </c>
      <c r="I1505" s="39">
        <v>3709</v>
      </c>
      <c r="J1505" s="40">
        <v>1624.23</v>
      </c>
      <c r="K1505" s="39" t="s">
        <v>1614</v>
      </c>
      <c r="L1505" s="39" t="s">
        <v>1877</v>
      </c>
      <c r="M1505" s="61">
        <v>0.33329999999999999</v>
      </c>
      <c r="N1505" s="177">
        <v>12</v>
      </c>
      <c r="O1505" s="177">
        <v>0</v>
      </c>
      <c r="P1505" s="38">
        <f t="shared" si="174"/>
        <v>45.112988250000001</v>
      </c>
      <c r="Q1505" s="187">
        <f t="shared" si="175"/>
        <v>541.35585900000001</v>
      </c>
      <c r="R1505" s="184">
        <f t="shared" si="176"/>
        <v>0</v>
      </c>
      <c r="S1505" s="184">
        <f t="shared" si="177"/>
        <v>541.35585900000001</v>
      </c>
      <c r="T1505" s="184">
        <f t="shared" si="178"/>
        <v>1082.874141</v>
      </c>
    </row>
    <row r="1506" spans="1:20" ht="15">
      <c r="A1506" s="78" t="s">
        <v>827</v>
      </c>
      <c r="B1506" s="78">
        <v>1</v>
      </c>
      <c r="C1506" s="38" t="s">
        <v>1816</v>
      </c>
      <c r="D1506" s="78"/>
      <c r="E1506" s="42"/>
      <c r="F1506" s="70"/>
      <c r="G1506" s="39"/>
      <c r="H1506" s="70">
        <v>42815</v>
      </c>
      <c r="I1506" s="39">
        <v>3709</v>
      </c>
      <c r="J1506" s="40">
        <v>1624.23</v>
      </c>
      <c r="K1506" s="39" t="s">
        <v>1614</v>
      </c>
      <c r="L1506" s="39" t="s">
        <v>1877</v>
      </c>
      <c r="M1506" s="61">
        <v>0.33329999999999999</v>
      </c>
      <c r="N1506" s="177">
        <v>12</v>
      </c>
      <c r="O1506" s="177">
        <v>0</v>
      </c>
      <c r="P1506" s="38">
        <f t="shared" si="174"/>
        <v>45.112988250000001</v>
      </c>
      <c r="Q1506" s="187">
        <f t="shared" si="175"/>
        <v>541.35585900000001</v>
      </c>
      <c r="R1506" s="184">
        <f t="shared" si="176"/>
        <v>0</v>
      </c>
      <c r="S1506" s="184">
        <f t="shared" si="177"/>
        <v>541.35585900000001</v>
      </c>
      <c r="T1506" s="184">
        <f t="shared" si="178"/>
        <v>1082.874141</v>
      </c>
    </row>
    <row r="1507" spans="1:20" ht="15">
      <c r="A1507" s="78" t="s">
        <v>827</v>
      </c>
      <c r="B1507" s="78">
        <v>1</v>
      </c>
      <c r="C1507" s="38" t="s">
        <v>1817</v>
      </c>
      <c r="D1507" s="78"/>
      <c r="E1507" s="42" t="s">
        <v>1797</v>
      </c>
      <c r="F1507" s="39">
        <v>11080550</v>
      </c>
      <c r="G1507" s="39"/>
      <c r="H1507" s="70">
        <v>42776</v>
      </c>
      <c r="I1507" s="39" t="s">
        <v>1818</v>
      </c>
      <c r="J1507" s="40">
        <v>38491.699999999997</v>
      </c>
      <c r="K1507" s="39" t="s">
        <v>1819</v>
      </c>
      <c r="L1507" s="39" t="s">
        <v>1877</v>
      </c>
      <c r="M1507" s="61">
        <v>0.33329999999999999</v>
      </c>
      <c r="N1507" s="177">
        <v>12</v>
      </c>
      <c r="O1507" s="177">
        <v>0</v>
      </c>
      <c r="P1507" s="38">
        <f t="shared" si="174"/>
        <v>1069.1069674999999</v>
      </c>
      <c r="Q1507" s="187">
        <f t="shared" si="175"/>
        <v>12829.283609999999</v>
      </c>
      <c r="R1507" s="184">
        <f t="shared" si="176"/>
        <v>0</v>
      </c>
      <c r="S1507" s="184">
        <f t="shared" si="177"/>
        <v>12829.283609999999</v>
      </c>
      <c r="T1507" s="184">
        <f t="shared" si="178"/>
        <v>25662.416389999999</v>
      </c>
    </row>
    <row r="1508" spans="1:20" ht="15">
      <c r="A1508" s="78" t="s">
        <v>827</v>
      </c>
      <c r="B1508" s="78">
        <v>1</v>
      </c>
      <c r="C1508" s="38" t="s">
        <v>1820</v>
      </c>
      <c r="D1508" s="78"/>
      <c r="E1508" s="42" t="s">
        <v>1797</v>
      </c>
      <c r="F1508" s="39">
        <v>11080550</v>
      </c>
      <c r="G1508" s="39"/>
      <c r="H1508" s="70">
        <v>42776</v>
      </c>
      <c r="I1508" s="39" t="s">
        <v>1818</v>
      </c>
      <c r="J1508" s="40">
        <v>3541.13</v>
      </c>
      <c r="K1508" s="39" t="s">
        <v>1819</v>
      </c>
      <c r="L1508" s="39" t="s">
        <v>1877</v>
      </c>
      <c r="M1508" s="61">
        <v>0.33329999999999999</v>
      </c>
      <c r="N1508" s="177">
        <v>12</v>
      </c>
      <c r="O1508" s="177">
        <v>0</v>
      </c>
      <c r="P1508" s="38">
        <f t="shared" si="174"/>
        <v>98.354885749999994</v>
      </c>
      <c r="Q1508" s="187">
        <f t="shared" si="175"/>
        <v>1180.2586289999999</v>
      </c>
      <c r="R1508" s="184">
        <f t="shared" si="176"/>
        <v>0</v>
      </c>
      <c r="S1508" s="184">
        <f t="shared" si="177"/>
        <v>1180.2586289999999</v>
      </c>
      <c r="T1508" s="184">
        <f t="shared" si="178"/>
        <v>2360.8713710000002</v>
      </c>
    </row>
    <row r="1509" spans="1:20" ht="15">
      <c r="A1509" s="78" t="s">
        <v>827</v>
      </c>
      <c r="B1509" s="78">
        <v>1</v>
      </c>
      <c r="C1509" s="38" t="s">
        <v>1821</v>
      </c>
      <c r="D1509" s="78"/>
      <c r="E1509" s="42" t="s">
        <v>1797</v>
      </c>
      <c r="F1509" s="39">
        <v>11080550</v>
      </c>
      <c r="G1509" s="39"/>
      <c r="H1509" s="70">
        <v>42776</v>
      </c>
      <c r="I1509" s="39" t="s">
        <v>1818</v>
      </c>
      <c r="J1509" s="40">
        <v>267.3</v>
      </c>
      <c r="K1509" s="39" t="s">
        <v>1819</v>
      </c>
      <c r="L1509" s="39" t="s">
        <v>1877</v>
      </c>
      <c r="M1509" s="61">
        <v>0.33329999999999999</v>
      </c>
      <c r="N1509" s="177">
        <v>12</v>
      </c>
      <c r="O1509" s="177">
        <v>0</v>
      </c>
      <c r="P1509" s="38">
        <f t="shared" si="174"/>
        <v>7.4242574999999995</v>
      </c>
      <c r="Q1509" s="187">
        <f t="shared" si="175"/>
        <v>89.091089999999994</v>
      </c>
      <c r="R1509" s="184">
        <f t="shared" si="176"/>
        <v>0</v>
      </c>
      <c r="S1509" s="184">
        <f t="shared" si="177"/>
        <v>89.091089999999994</v>
      </c>
      <c r="T1509" s="184">
        <f t="shared" si="178"/>
        <v>178.20891</v>
      </c>
    </row>
    <row r="1510" spans="1:20" ht="15">
      <c r="A1510" s="78" t="s">
        <v>827</v>
      </c>
      <c r="B1510" s="78">
        <v>1</v>
      </c>
      <c r="C1510" s="38" t="s">
        <v>1822</v>
      </c>
      <c r="D1510" s="78"/>
      <c r="E1510" s="42" t="s">
        <v>1797</v>
      </c>
      <c r="F1510" s="39"/>
      <c r="G1510" s="39"/>
      <c r="H1510" s="70">
        <v>43096</v>
      </c>
      <c r="I1510" s="39"/>
      <c r="J1510" s="40">
        <v>448.92</v>
      </c>
      <c r="K1510" s="39" t="s">
        <v>1823</v>
      </c>
      <c r="L1510" s="39" t="s">
        <v>1877</v>
      </c>
      <c r="M1510" s="61">
        <v>0.33329999999999999</v>
      </c>
      <c r="N1510" s="177">
        <v>12</v>
      </c>
      <c r="O1510" s="177">
        <v>0</v>
      </c>
      <c r="P1510" s="38">
        <f t="shared" si="174"/>
        <v>12.468753</v>
      </c>
      <c r="Q1510" s="187">
        <f t="shared" si="175"/>
        <v>149.62503599999999</v>
      </c>
      <c r="R1510" s="184">
        <f t="shared" si="176"/>
        <v>0</v>
      </c>
      <c r="S1510" s="184">
        <f t="shared" si="177"/>
        <v>149.62503599999999</v>
      </c>
      <c r="T1510" s="184">
        <f t="shared" si="178"/>
        <v>299.29496400000005</v>
      </c>
    </row>
    <row r="1511" spans="1:20" ht="15">
      <c r="A1511" s="78" t="s">
        <v>827</v>
      </c>
      <c r="B1511" s="78">
        <v>1</v>
      </c>
      <c r="C1511" s="38" t="s">
        <v>1822</v>
      </c>
      <c r="D1511" s="78"/>
      <c r="E1511" s="42" t="s">
        <v>1797</v>
      </c>
      <c r="F1511" s="39"/>
      <c r="G1511" s="39"/>
      <c r="H1511" s="70">
        <v>43096</v>
      </c>
      <c r="I1511" s="39"/>
      <c r="J1511" s="40">
        <v>448.92</v>
      </c>
      <c r="K1511" s="39" t="s">
        <v>1823</v>
      </c>
      <c r="L1511" s="39" t="s">
        <v>1877</v>
      </c>
      <c r="M1511" s="61">
        <v>0.33329999999999999</v>
      </c>
      <c r="N1511" s="177">
        <v>12</v>
      </c>
      <c r="O1511" s="177">
        <v>0</v>
      </c>
      <c r="P1511" s="38">
        <f t="shared" si="174"/>
        <v>12.468753</v>
      </c>
      <c r="Q1511" s="187">
        <f t="shared" si="175"/>
        <v>149.62503599999999</v>
      </c>
      <c r="R1511" s="184">
        <f t="shared" si="176"/>
        <v>0</v>
      </c>
      <c r="S1511" s="184">
        <f t="shared" si="177"/>
        <v>149.62503599999999</v>
      </c>
      <c r="T1511" s="184">
        <f t="shared" si="178"/>
        <v>299.29496400000005</v>
      </c>
    </row>
    <row r="1512" spans="1:20" ht="15">
      <c r="A1512" s="78" t="s">
        <v>827</v>
      </c>
      <c r="B1512" s="78">
        <v>1</v>
      </c>
      <c r="C1512" s="38" t="s">
        <v>1824</v>
      </c>
      <c r="D1512" s="78"/>
      <c r="E1512" s="42" t="s">
        <v>1797</v>
      </c>
      <c r="F1512" s="39"/>
      <c r="G1512" s="39"/>
      <c r="H1512" s="70">
        <v>43096</v>
      </c>
      <c r="I1512" s="39"/>
      <c r="J1512" s="40">
        <v>22477.09</v>
      </c>
      <c r="K1512" s="39" t="s">
        <v>1823</v>
      </c>
      <c r="L1512" s="39" t="s">
        <v>1877</v>
      </c>
      <c r="M1512" s="61">
        <v>0.33329999999999999</v>
      </c>
      <c r="N1512" s="177">
        <v>12</v>
      </c>
      <c r="O1512" s="177">
        <v>0</v>
      </c>
      <c r="P1512" s="38">
        <f t="shared" si="174"/>
        <v>624.30117474999997</v>
      </c>
      <c r="Q1512" s="187">
        <f t="shared" si="175"/>
        <v>7491.6140969999997</v>
      </c>
      <c r="R1512" s="184">
        <f t="shared" si="176"/>
        <v>0</v>
      </c>
      <c r="S1512" s="184">
        <f t="shared" si="177"/>
        <v>7491.6140969999997</v>
      </c>
      <c r="T1512" s="184">
        <f t="shared" si="178"/>
        <v>14985.475903</v>
      </c>
    </row>
    <row r="1513" spans="1:20" ht="15">
      <c r="A1513" s="78" t="s">
        <v>827</v>
      </c>
      <c r="B1513" s="78">
        <v>1</v>
      </c>
      <c r="C1513" s="38" t="s">
        <v>1825</v>
      </c>
      <c r="D1513" s="78"/>
      <c r="E1513" s="42" t="s">
        <v>1797</v>
      </c>
      <c r="F1513" s="39"/>
      <c r="G1513" s="39"/>
      <c r="H1513" s="70">
        <v>43096</v>
      </c>
      <c r="I1513" s="39"/>
      <c r="J1513" s="40">
        <v>19970.919999999998</v>
      </c>
      <c r="K1513" s="39" t="s">
        <v>1823</v>
      </c>
      <c r="L1513" s="39" t="s">
        <v>1877</v>
      </c>
      <c r="M1513" s="61">
        <v>0.33329999999999999</v>
      </c>
      <c r="N1513" s="177">
        <v>12</v>
      </c>
      <c r="O1513" s="177">
        <v>0</v>
      </c>
      <c r="P1513" s="38">
        <f t="shared" si="174"/>
        <v>554.69230299999992</v>
      </c>
      <c r="Q1513" s="187">
        <f t="shared" si="175"/>
        <v>6656.3076359999995</v>
      </c>
      <c r="R1513" s="184">
        <f t="shared" si="176"/>
        <v>0</v>
      </c>
      <c r="S1513" s="184">
        <f t="shared" si="177"/>
        <v>6656.3076359999995</v>
      </c>
      <c r="T1513" s="184">
        <f t="shared" si="178"/>
        <v>13314.612363999999</v>
      </c>
    </row>
    <row r="1514" spans="1:20" ht="15">
      <c r="A1514" s="78" t="s">
        <v>827</v>
      </c>
      <c r="B1514" s="78">
        <v>1</v>
      </c>
      <c r="C1514" s="38" t="s">
        <v>1825</v>
      </c>
      <c r="D1514" s="78"/>
      <c r="E1514" s="42" t="s">
        <v>1797</v>
      </c>
      <c r="F1514" s="39"/>
      <c r="G1514" s="39"/>
      <c r="H1514" s="70">
        <v>43096</v>
      </c>
      <c r="I1514" s="39"/>
      <c r="J1514" s="40">
        <v>19970.919999999998</v>
      </c>
      <c r="K1514" s="39" t="s">
        <v>1823</v>
      </c>
      <c r="L1514" s="39" t="s">
        <v>1877</v>
      </c>
      <c r="M1514" s="61">
        <v>0.33329999999999999</v>
      </c>
      <c r="N1514" s="177">
        <v>12</v>
      </c>
      <c r="O1514" s="177">
        <v>0</v>
      </c>
      <c r="P1514" s="38">
        <f t="shared" si="174"/>
        <v>554.69230299999992</v>
      </c>
      <c r="Q1514" s="187">
        <f t="shared" si="175"/>
        <v>6656.3076359999995</v>
      </c>
      <c r="R1514" s="184">
        <f t="shared" si="176"/>
        <v>0</v>
      </c>
      <c r="S1514" s="184">
        <f t="shared" si="177"/>
        <v>6656.3076359999995</v>
      </c>
      <c r="T1514" s="184">
        <f t="shared" si="178"/>
        <v>13314.612363999999</v>
      </c>
    </row>
    <row r="1515" spans="1:20" ht="15">
      <c r="A1515" s="78" t="s">
        <v>827</v>
      </c>
      <c r="B1515" s="78">
        <v>1</v>
      </c>
      <c r="C1515" s="38" t="s">
        <v>1826</v>
      </c>
      <c r="D1515" s="78"/>
      <c r="E1515" s="42" t="s">
        <v>1797</v>
      </c>
      <c r="F1515" s="39" t="s">
        <v>1827</v>
      </c>
      <c r="G1515" s="39"/>
      <c r="H1515" s="70">
        <v>43077</v>
      </c>
      <c r="I1515" s="39">
        <v>1185</v>
      </c>
      <c r="J1515" s="40">
        <v>2138.52</v>
      </c>
      <c r="K1515" s="39" t="s">
        <v>1828</v>
      </c>
      <c r="L1515" s="39" t="s">
        <v>1877</v>
      </c>
      <c r="M1515" s="61">
        <v>0.33329999999999999</v>
      </c>
      <c r="N1515" s="177">
        <v>12</v>
      </c>
      <c r="O1515" s="177">
        <v>0</v>
      </c>
      <c r="P1515" s="38">
        <f t="shared" si="174"/>
        <v>59.397392999999994</v>
      </c>
      <c r="Q1515" s="187">
        <f t="shared" si="175"/>
        <v>712.76871599999993</v>
      </c>
      <c r="R1515" s="184">
        <f t="shared" si="176"/>
        <v>0</v>
      </c>
      <c r="S1515" s="184">
        <f t="shared" si="177"/>
        <v>712.76871599999993</v>
      </c>
      <c r="T1515" s="184">
        <f t="shared" si="178"/>
        <v>1425.7512839999999</v>
      </c>
    </row>
    <row r="1516" spans="1:20" ht="15">
      <c r="A1516" s="78" t="s">
        <v>827</v>
      </c>
      <c r="B1516" s="78">
        <v>1</v>
      </c>
      <c r="C1516" s="38" t="s">
        <v>1829</v>
      </c>
      <c r="D1516" s="78"/>
      <c r="E1516" s="42" t="s">
        <v>1797</v>
      </c>
      <c r="F1516" s="39" t="s">
        <v>1827</v>
      </c>
      <c r="G1516" s="39"/>
      <c r="H1516" s="70">
        <v>43077</v>
      </c>
      <c r="I1516" s="39">
        <v>1185</v>
      </c>
      <c r="J1516" s="40">
        <v>7094.42</v>
      </c>
      <c r="K1516" s="39" t="s">
        <v>1828</v>
      </c>
      <c r="L1516" s="39" t="s">
        <v>1884</v>
      </c>
      <c r="M1516" s="61">
        <v>0.1</v>
      </c>
      <c r="N1516" s="177">
        <v>12</v>
      </c>
      <c r="O1516" s="177">
        <v>0</v>
      </c>
      <c r="P1516" s="38">
        <f t="shared" si="174"/>
        <v>59.12016666666667</v>
      </c>
      <c r="Q1516" s="187">
        <f t="shared" si="175"/>
        <v>709.44200000000001</v>
      </c>
      <c r="R1516" s="184">
        <f t="shared" si="176"/>
        <v>0</v>
      </c>
      <c r="S1516" s="184">
        <f t="shared" si="177"/>
        <v>709.44200000000001</v>
      </c>
      <c r="T1516" s="184">
        <f t="shared" si="178"/>
        <v>6384.9780000000001</v>
      </c>
    </row>
    <row r="1517" spans="1:20" ht="15">
      <c r="A1517" s="78" t="s">
        <v>827</v>
      </c>
      <c r="B1517" s="78">
        <v>1</v>
      </c>
      <c r="C1517" s="38" t="s">
        <v>1830</v>
      </c>
      <c r="D1517" s="78"/>
      <c r="E1517" s="42" t="s">
        <v>1797</v>
      </c>
      <c r="F1517" s="39" t="s">
        <v>1827</v>
      </c>
      <c r="G1517" s="39"/>
      <c r="H1517" s="70">
        <v>43077</v>
      </c>
      <c r="I1517" s="39">
        <v>1185</v>
      </c>
      <c r="J1517" s="40">
        <v>42571.21</v>
      </c>
      <c r="K1517" s="39" t="s">
        <v>1828</v>
      </c>
      <c r="L1517" s="39" t="s">
        <v>1877</v>
      </c>
      <c r="M1517" s="61">
        <v>0.33329999999999999</v>
      </c>
      <c r="N1517" s="177">
        <v>12</v>
      </c>
      <c r="O1517" s="177">
        <v>0</v>
      </c>
      <c r="P1517" s="38">
        <f t="shared" si="174"/>
        <v>1182.4153577499999</v>
      </c>
      <c r="Q1517" s="187">
        <f t="shared" si="175"/>
        <v>14188.984292999998</v>
      </c>
      <c r="R1517" s="184">
        <f t="shared" si="176"/>
        <v>0</v>
      </c>
      <c r="S1517" s="184">
        <f t="shared" si="177"/>
        <v>14188.984292999998</v>
      </c>
      <c r="T1517" s="184">
        <f t="shared" si="178"/>
        <v>28382.225707000001</v>
      </c>
    </row>
    <row r="1518" spans="1:20" ht="15">
      <c r="A1518" s="78" t="s">
        <v>827</v>
      </c>
      <c r="B1518" s="78">
        <v>1</v>
      </c>
      <c r="C1518" s="38" t="s">
        <v>1831</v>
      </c>
      <c r="D1518" s="78"/>
      <c r="E1518" s="42" t="s">
        <v>1797</v>
      </c>
      <c r="F1518" s="39" t="s">
        <v>1827</v>
      </c>
      <c r="G1518" s="39"/>
      <c r="H1518" s="70">
        <v>43077</v>
      </c>
      <c r="I1518" s="39">
        <v>1185</v>
      </c>
      <c r="J1518" s="40">
        <v>4070.1</v>
      </c>
      <c r="K1518" s="39" t="s">
        <v>1828</v>
      </c>
      <c r="L1518" s="39" t="s">
        <v>1877</v>
      </c>
      <c r="M1518" s="61">
        <v>0.33329999999999999</v>
      </c>
      <c r="N1518" s="177">
        <v>12</v>
      </c>
      <c r="O1518" s="177">
        <v>0</v>
      </c>
      <c r="P1518" s="38">
        <f t="shared" si="174"/>
        <v>113.0470275</v>
      </c>
      <c r="Q1518" s="187">
        <f t="shared" si="175"/>
        <v>1356.5643299999999</v>
      </c>
      <c r="R1518" s="184">
        <f t="shared" si="176"/>
        <v>0</v>
      </c>
      <c r="S1518" s="184">
        <f t="shared" si="177"/>
        <v>1356.5643299999999</v>
      </c>
      <c r="T1518" s="184">
        <f t="shared" si="178"/>
        <v>2713.5356700000002</v>
      </c>
    </row>
    <row r="1519" spans="1:20" ht="15">
      <c r="A1519" s="78" t="s">
        <v>827</v>
      </c>
      <c r="B1519" s="78">
        <v>1</v>
      </c>
      <c r="C1519" s="38" t="s">
        <v>1832</v>
      </c>
      <c r="D1519" s="78"/>
      <c r="E1519" s="42" t="s">
        <v>1833</v>
      </c>
      <c r="F1519" s="39"/>
      <c r="G1519" s="39"/>
      <c r="H1519" s="70">
        <v>42919</v>
      </c>
      <c r="I1519" s="39">
        <v>72845</v>
      </c>
      <c r="J1519" s="40">
        <v>2644.1</v>
      </c>
      <c r="K1519" s="39" t="s">
        <v>431</v>
      </c>
      <c r="L1519" s="39" t="s">
        <v>1883</v>
      </c>
      <c r="M1519" s="61">
        <v>0.1</v>
      </c>
      <c r="N1519" s="177">
        <v>12</v>
      </c>
      <c r="O1519" s="177">
        <v>0</v>
      </c>
      <c r="P1519" s="38">
        <f t="shared" si="174"/>
        <v>22.034166666666668</v>
      </c>
      <c r="Q1519" s="187">
        <f t="shared" si="175"/>
        <v>264.41000000000003</v>
      </c>
      <c r="R1519" s="184">
        <f t="shared" si="176"/>
        <v>0</v>
      </c>
      <c r="S1519" s="184">
        <f t="shared" si="177"/>
        <v>264.41000000000003</v>
      </c>
      <c r="T1519" s="184">
        <f t="shared" si="178"/>
        <v>2379.69</v>
      </c>
    </row>
    <row r="1520" spans="1:20" ht="15">
      <c r="A1520" s="78" t="s">
        <v>827</v>
      </c>
      <c r="B1520" s="78">
        <v>1</v>
      </c>
      <c r="C1520" s="38" t="s">
        <v>1832</v>
      </c>
      <c r="D1520" s="78"/>
      <c r="E1520" s="42" t="s">
        <v>1834</v>
      </c>
      <c r="F1520" s="39"/>
      <c r="G1520" s="39"/>
      <c r="H1520" s="70">
        <v>42919</v>
      </c>
      <c r="I1520" s="39">
        <v>72845</v>
      </c>
      <c r="J1520" s="40">
        <v>2644.1</v>
      </c>
      <c r="K1520" s="39" t="s">
        <v>431</v>
      </c>
      <c r="L1520" s="39" t="s">
        <v>1883</v>
      </c>
      <c r="M1520" s="61">
        <v>0.1</v>
      </c>
      <c r="N1520" s="177">
        <v>12</v>
      </c>
      <c r="O1520" s="177">
        <v>0</v>
      </c>
      <c r="P1520" s="38">
        <f t="shared" si="174"/>
        <v>22.034166666666668</v>
      </c>
      <c r="Q1520" s="187">
        <f t="shared" si="175"/>
        <v>264.41000000000003</v>
      </c>
      <c r="R1520" s="184">
        <f t="shared" si="176"/>
        <v>0</v>
      </c>
      <c r="S1520" s="184">
        <f t="shared" si="177"/>
        <v>264.41000000000003</v>
      </c>
      <c r="T1520" s="184">
        <f t="shared" si="178"/>
        <v>2379.69</v>
      </c>
    </row>
    <row r="1521" spans="1:20" ht="15">
      <c r="A1521" s="78" t="s">
        <v>827</v>
      </c>
      <c r="B1521" s="78">
        <v>1</v>
      </c>
      <c r="C1521" s="38" t="s">
        <v>1832</v>
      </c>
      <c r="D1521" s="78"/>
      <c r="E1521" s="42" t="s">
        <v>1835</v>
      </c>
      <c r="F1521" s="39"/>
      <c r="G1521" s="39"/>
      <c r="H1521" s="70">
        <v>42919</v>
      </c>
      <c r="I1521" s="39">
        <v>72845</v>
      </c>
      <c r="J1521" s="40">
        <v>2644.1</v>
      </c>
      <c r="K1521" s="39" t="s">
        <v>431</v>
      </c>
      <c r="L1521" s="39" t="s">
        <v>1883</v>
      </c>
      <c r="M1521" s="61">
        <v>0.1</v>
      </c>
      <c r="N1521" s="177">
        <v>12</v>
      </c>
      <c r="O1521" s="177">
        <v>0</v>
      </c>
      <c r="P1521" s="38">
        <f t="shared" si="174"/>
        <v>22.034166666666668</v>
      </c>
      <c r="Q1521" s="187">
        <f t="shared" si="175"/>
        <v>264.41000000000003</v>
      </c>
      <c r="R1521" s="184">
        <f t="shared" si="176"/>
        <v>0</v>
      </c>
      <c r="S1521" s="184">
        <f t="shared" si="177"/>
        <v>264.41000000000003</v>
      </c>
      <c r="T1521" s="184">
        <f t="shared" si="178"/>
        <v>2379.69</v>
      </c>
    </row>
    <row r="1522" spans="1:20" ht="15">
      <c r="A1522" s="78" t="s">
        <v>827</v>
      </c>
      <c r="B1522" s="78">
        <v>1</v>
      </c>
      <c r="C1522" s="38" t="s">
        <v>1832</v>
      </c>
      <c r="D1522" s="78"/>
      <c r="E1522" s="42" t="s">
        <v>1836</v>
      </c>
      <c r="F1522" s="39"/>
      <c r="G1522" s="39"/>
      <c r="H1522" s="70">
        <v>42919</v>
      </c>
      <c r="I1522" s="39">
        <v>72845</v>
      </c>
      <c r="J1522" s="40">
        <v>2644.1</v>
      </c>
      <c r="K1522" s="39" t="s">
        <v>431</v>
      </c>
      <c r="L1522" s="39" t="s">
        <v>1883</v>
      </c>
      <c r="M1522" s="61">
        <v>0.1</v>
      </c>
      <c r="N1522" s="177">
        <v>12</v>
      </c>
      <c r="O1522" s="177">
        <v>0</v>
      </c>
      <c r="P1522" s="38">
        <f t="shared" si="174"/>
        <v>22.034166666666668</v>
      </c>
      <c r="Q1522" s="187">
        <f t="shared" si="175"/>
        <v>264.41000000000003</v>
      </c>
      <c r="R1522" s="184">
        <f t="shared" si="176"/>
        <v>0</v>
      </c>
      <c r="S1522" s="184">
        <f t="shared" si="177"/>
        <v>264.41000000000003</v>
      </c>
      <c r="T1522" s="184">
        <f t="shared" si="178"/>
        <v>2379.69</v>
      </c>
    </row>
    <row r="1523" spans="1:20" ht="15">
      <c r="A1523" s="78" t="s">
        <v>827</v>
      </c>
      <c r="B1523" s="78">
        <v>1</v>
      </c>
      <c r="C1523" s="38" t="s">
        <v>1832</v>
      </c>
      <c r="D1523" s="78"/>
      <c r="E1523" s="42" t="s">
        <v>1837</v>
      </c>
      <c r="F1523" s="39"/>
      <c r="G1523" s="39"/>
      <c r="H1523" s="70">
        <v>42919</v>
      </c>
      <c r="I1523" s="39">
        <v>72845</v>
      </c>
      <c r="J1523" s="40">
        <v>2644.1</v>
      </c>
      <c r="K1523" s="39" t="s">
        <v>431</v>
      </c>
      <c r="L1523" s="39" t="s">
        <v>1883</v>
      </c>
      <c r="M1523" s="61">
        <v>0.1</v>
      </c>
      <c r="N1523" s="177">
        <v>12</v>
      </c>
      <c r="O1523" s="177">
        <v>0</v>
      </c>
      <c r="P1523" s="38">
        <f t="shared" si="174"/>
        <v>22.034166666666668</v>
      </c>
      <c r="Q1523" s="187">
        <f t="shared" si="175"/>
        <v>264.41000000000003</v>
      </c>
      <c r="R1523" s="184">
        <f t="shared" si="176"/>
        <v>0</v>
      </c>
      <c r="S1523" s="184">
        <f t="shared" si="177"/>
        <v>264.41000000000003</v>
      </c>
      <c r="T1523" s="184">
        <f t="shared" si="178"/>
        <v>2379.69</v>
      </c>
    </row>
    <row r="1524" spans="1:20" ht="15">
      <c r="A1524" s="78" t="s">
        <v>827</v>
      </c>
      <c r="B1524" s="78">
        <v>1</v>
      </c>
      <c r="C1524" s="38" t="s">
        <v>1832</v>
      </c>
      <c r="D1524" s="78"/>
      <c r="E1524" s="42" t="s">
        <v>1838</v>
      </c>
      <c r="F1524" s="39"/>
      <c r="G1524" s="39"/>
      <c r="H1524" s="70">
        <v>42919</v>
      </c>
      <c r="I1524" s="39">
        <v>72845</v>
      </c>
      <c r="J1524" s="40">
        <v>2644.1</v>
      </c>
      <c r="K1524" s="39" t="s">
        <v>431</v>
      </c>
      <c r="L1524" s="39" t="s">
        <v>1883</v>
      </c>
      <c r="M1524" s="61">
        <v>0.1</v>
      </c>
      <c r="N1524" s="177">
        <v>12</v>
      </c>
      <c r="O1524" s="177">
        <v>0</v>
      </c>
      <c r="P1524" s="38">
        <f t="shared" si="174"/>
        <v>22.034166666666668</v>
      </c>
      <c r="Q1524" s="187">
        <f t="shared" si="175"/>
        <v>264.41000000000003</v>
      </c>
      <c r="R1524" s="184">
        <f t="shared" si="176"/>
        <v>0</v>
      </c>
      <c r="S1524" s="184">
        <f t="shared" si="177"/>
        <v>264.41000000000003</v>
      </c>
      <c r="T1524" s="184">
        <f t="shared" si="178"/>
        <v>2379.69</v>
      </c>
    </row>
    <row r="1525" spans="1:20" ht="15">
      <c r="A1525" s="78" t="s">
        <v>827</v>
      </c>
      <c r="B1525" s="78">
        <v>1</v>
      </c>
      <c r="C1525" s="38" t="s">
        <v>1832</v>
      </c>
      <c r="D1525" s="78"/>
      <c r="E1525" s="42" t="s">
        <v>1839</v>
      </c>
      <c r="F1525" s="39"/>
      <c r="G1525" s="39"/>
      <c r="H1525" s="70">
        <v>42919</v>
      </c>
      <c r="I1525" s="39">
        <v>72845</v>
      </c>
      <c r="J1525" s="40">
        <v>2644.1</v>
      </c>
      <c r="K1525" s="39" t="s">
        <v>431</v>
      </c>
      <c r="L1525" s="39" t="s">
        <v>1883</v>
      </c>
      <c r="M1525" s="61">
        <v>0.1</v>
      </c>
      <c r="N1525" s="177">
        <v>12</v>
      </c>
      <c r="O1525" s="177">
        <v>0</v>
      </c>
      <c r="P1525" s="38">
        <f t="shared" si="174"/>
        <v>22.034166666666668</v>
      </c>
      <c r="Q1525" s="187">
        <f t="shared" si="175"/>
        <v>264.41000000000003</v>
      </c>
      <c r="R1525" s="184">
        <f t="shared" si="176"/>
        <v>0</v>
      </c>
      <c r="S1525" s="184">
        <f t="shared" si="177"/>
        <v>264.41000000000003</v>
      </c>
      <c r="T1525" s="184">
        <f t="shared" si="178"/>
        <v>2379.69</v>
      </c>
    </row>
    <row r="1526" spans="1:20" ht="15">
      <c r="A1526" s="78" t="s">
        <v>827</v>
      </c>
      <c r="B1526" s="78">
        <v>1</v>
      </c>
      <c r="C1526" s="38" t="s">
        <v>646</v>
      </c>
      <c r="D1526" s="78"/>
      <c r="E1526" s="42" t="s">
        <v>1840</v>
      </c>
      <c r="F1526" s="39"/>
      <c r="G1526" s="39"/>
      <c r="H1526" s="70">
        <v>42919</v>
      </c>
      <c r="I1526" s="39">
        <v>72845</v>
      </c>
      <c r="J1526" s="40">
        <v>3649.94</v>
      </c>
      <c r="K1526" s="39" t="s">
        <v>431</v>
      </c>
      <c r="L1526" s="39" t="s">
        <v>1883</v>
      </c>
      <c r="M1526" s="61">
        <v>0.1</v>
      </c>
      <c r="N1526" s="177">
        <v>12</v>
      </c>
      <c r="O1526" s="177">
        <v>0</v>
      </c>
      <c r="P1526" s="38">
        <f t="shared" si="174"/>
        <v>30.416166666666669</v>
      </c>
      <c r="Q1526" s="187">
        <f t="shared" si="175"/>
        <v>364.99400000000003</v>
      </c>
      <c r="R1526" s="184">
        <f t="shared" si="176"/>
        <v>0</v>
      </c>
      <c r="S1526" s="184">
        <f t="shared" si="177"/>
        <v>364.99400000000003</v>
      </c>
      <c r="T1526" s="184">
        <f t="shared" si="178"/>
        <v>3284.9459999999999</v>
      </c>
    </row>
    <row r="1527" spans="1:20" ht="15">
      <c r="A1527" s="78" t="s">
        <v>827</v>
      </c>
      <c r="B1527" s="78">
        <v>1</v>
      </c>
      <c r="C1527" s="38" t="s">
        <v>646</v>
      </c>
      <c r="D1527" s="78"/>
      <c r="E1527" s="42" t="s">
        <v>1841</v>
      </c>
      <c r="F1527" s="39"/>
      <c r="G1527" s="39"/>
      <c r="H1527" s="70">
        <v>42919</v>
      </c>
      <c r="I1527" s="39">
        <v>72845</v>
      </c>
      <c r="J1527" s="40">
        <v>3649.94</v>
      </c>
      <c r="K1527" s="39" t="s">
        <v>431</v>
      </c>
      <c r="L1527" s="39" t="s">
        <v>1883</v>
      </c>
      <c r="M1527" s="61">
        <v>0.1</v>
      </c>
      <c r="N1527" s="177">
        <v>12</v>
      </c>
      <c r="O1527" s="177">
        <v>0</v>
      </c>
      <c r="P1527" s="38">
        <f t="shared" si="174"/>
        <v>30.416166666666669</v>
      </c>
      <c r="Q1527" s="187">
        <f t="shared" si="175"/>
        <v>364.99400000000003</v>
      </c>
      <c r="R1527" s="184">
        <f t="shared" si="176"/>
        <v>0</v>
      </c>
      <c r="S1527" s="184">
        <f t="shared" si="177"/>
        <v>364.99400000000003</v>
      </c>
      <c r="T1527" s="184">
        <f t="shared" si="178"/>
        <v>3284.9459999999999</v>
      </c>
    </row>
    <row r="1528" spans="1:20" ht="15">
      <c r="A1528" s="78" t="s">
        <v>827</v>
      </c>
      <c r="B1528" s="78">
        <v>1</v>
      </c>
      <c r="C1528" s="38" t="s">
        <v>646</v>
      </c>
      <c r="D1528" s="78"/>
      <c r="E1528" s="42" t="s">
        <v>1842</v>
      </c>
      <c r="F1528" s="39"/>
      <c r="G1528" s="39"/>
      <c r="H1528" s="70">
        <v>42919</v>
      </c>
      <c r="I1528" s="39">
        <v>72845</v>
      </c>
      <c r="J1528" s="40">
        <v>3649.94</v>
      </c>
      <c r="K1528" s="39" t="s">
        <v>431</v>
      </c>
      <c r="L1528" s="39" t="s">
        <v>1883</v>
      </c>
      <c r="M1528" s="61">
        <v>0.1</v>
      </c>
      <c r="N1528" s="177">
        <v>12</v>
      </c>
      <c r="O1528" s="177">
        <v>0</v>
      </c>
      <c r="P1528" s="38">
        <f t="shared" si="174"/>
        <v>30.416166666666669</v>
      </c>
      <c r="Q1528" s="187">
        <f t="shared" si="175"/>
        <v>364.99400000000003</v>
      </c>
      <c r="R1528" s="184">
        <f t="shared" si="176"/>
        <v>0</v>
      </c>
      <c r="S1528" s="184">
        <f t="shared" si="177"/>
        <v>364.99400000000003</v>
      </c>
      <c r="T1528" s="184">
        <f t="shared" si="178"/>
        <v>3284.9459999999999</v>
      </c>
    </row>
    <row r="1529" spans="1:20" ht="15">
      <c r="A1529" s="78" t="s">
        <v>827</v>
      </c>
      <c r="B1529" s="78">
        <v>1</v>
      </c>
      <c r="C1529" s="38" t="s">
        <v>646</v>
      </c>
      <c r="D1529" s="78"/>
      <c r="E1529" s="42" t="s">
        <v>1843</v>
      </c>
      <c r="F1529" s="39"/>
      <c r="G1529" s="39"/>
      <c r="H1529" s="70">
        <v>42919</v>
      </c>
      <c r="I1529" s="39">
        <v>72845</v>
      </c>
      <c r="J1529" s="40">
        <v>3649.94</v>
      </c>
      <c r="K1529" s="39" t="s">
        <v>431</v>
      </c>
      <c r="L1529" s="39" t="s">
        <v>1883</v>
      </c>
      <c r="M1529" s="61">
        <v>0.1</v>
      </c>
      <c r="N1529" s="177">
        <v>12</v>
      </c>
      <c r="O1529" s="177">
        <v>0</v>
      </c>
      <c r="P1529" s="38">
        <f t="shared" si="174"/>
        <v>30.416166666666669</v>
      </c>
      <c r="Q1529" s="187">
        <f t="shared" si="175"/>
        <v>364.99400000000003</v>
      </c>
      <c r="R1529" s="184">
        <f t="shared" si="176"/>
        <v>0</v>
      </c>
      <c r="S1529" s="184">
        <f t="shared" si="177"/>
        <v>364.99400000000003</v>
      </c>
      <c r="T1529" s="184">
        <f t="shared" si="178"/>
        <v>3284.9459999999999</v>
      </c>
    </row>
    <row r="1530" spans="1:20" ht="15">
      <c r="A1530" s="78" t="s">
        <v>827</v>
      </c>
      <c r="B1530" s="78">
        <v>4</v>
      </c>
      <c r="C1530" s="38" t="s">
        <v>1844</v>
      </c>
      <c r="D1530" s="78"/>
      <c r="E1530" s="42" t="s">
        <v>1845</v>
      </c>
      <c r="F1530" s="39"/>
      <c r="G1530" s="39"/>
      <c r="H1530" s="70">
        <v>42940</v>
      </c>
      <c r="I1530" s="39">
        <v>1835</v>
      </c>
      <c r="J1530" s="40">
        <v>1067.2</v>
      </c>
      <c r="K1530" s="39" t="s">
        <v>358</v>
      </c>
      <c r="L1530" s="39" t="s">
        <v>1863</v>
      </c>
      <c r="M1530" s="61">
        <v>0.1</v>
      </c>
      <c r="N1530" s="177">
        <v>12</v>
      </c>
      <c r="O1530" s="177">
        <v>0</v>
      </c>
      <c r="P1530" s="38">
        <f t="shared" si="174"/>
        <v>8.8933333333333344</v>
      </c>
      <c r="Q1530" s="187">
        <f t="shared" si="175"/>
        <v>106.72000000000001</v>
      </c>
      <c r="R1530" s="184">
        <f t="shared" si="176"/>
        <v>0</v>
      </c>
      <c r="S1530" s="184">
        <f t="shared" si="177"/>
        <v>106.72000000000001</v>
      </c>
      <c r="T1530" s="184">
        <f t="shared" si="178"/>
        <v>960.48</v>
      </c>
    </row>
    <row r="1531" spans="1:20" ht="15">
      <c r="A1531" s="78" t="s">
        <v>827</v>
      </c>
      <c r="B1531" s="78">
        <v>1</v>
      </c>
      <c r="C1531" s="38" t="s">
        <v>1846</v>
      </c>
      <c r="D1531" s="78"/>
      <c r="E1531" s="42" t="s">
        <v>1847</v>
      </c>
      <c r="F1531" s="39"/>
      <c r="G1531" s="39">
        <v>1198</v>
      </c>
      <c r="H1531" s="70">
        <v>42943</v>
      </c>
      <c r="I1531" s="39" t="s">
        <v>1848</v>
      </c>
      <c r="J1531" s="40">
        <v>1539</v>
      </c>
      <c r="K1531" s="39" t="s">
        <v>1849</v>
      </c>
      <c r="L1531" s="39" t="s">
        <v>1877</v>
      </c>
      <c r="M1531" s="61">
        <v>0.33329999999999999</v>
      </c>
      <c r="N1531" s="177">
        <v>12</v>
      </c>
      <c r="O1531" s="177">
        <v>0</v>
      </c>
      <c r="P1531" s="38">
        <f t="shared" si="174"/>
        <v>42.745725</v>
      </c>
      <c r="Q1531" s="187">
        <f t="shared" si="175"/>
        <v>512.94870000000003</v>
      </c>
      <c r="R1531" s="184">
        <f t="shared" si="176"/>
        <v>0</v>
      </c>
      <c r="S1531" s="184">
        <f t="shared" si="177"/>
        <v>512.94870000000003</v>
      </c>
      <c r="T1531" s="184">
        <f t="shared" si="178"/>
        <v>1026.0513000000001</v>
      </c>
    </row>
    <row r="1532" spans="1:20" ht="15">
      <c r="A1532" s="78" t="s">
        <v>827</v>
      </c>
      <c r="B1532" s="78">
        <v>1</v>
      </c>
      <c r="C1532" s="38" t="s">
        <v>1850</v>
      </c>
      <c r="D1532" s="78"/>
      <c r="E1532" s="42" t="s">
        <v>1716</v>
      </c>
      <c r="F1532" s="39">
        <v>11080660</v>
      </c>
      <c r="G1532" s="39" t="s">
        <v>647</v>
      </c>
      <c r="H1532" s="70">
        <v>42908</v>
      </c>
      <c r="I1532" s="39">
        <v>4230</v>
      </c>
      <c r="J1532" s="40">
        <v>5579.14</v>
      </c>
      <c r="K1532" s="39" t="s">
        <v>1795</v>
      </c>
      <c r="L1532" s="39" t="s">
        <v>1877</v>
      </c>
      <c r="M1532" s="61">
        <v>0.33329999999999999</v>
      </c>
      <c r="N1532" s="177">
        <v>12</v>
      </c>
      <c r="O1532" s="177">
        <v>0</v>
      </c>
      <c r="P1532" s="38">
        <f t="shared" si="174"/>
        <v>154.96061349999999</v>
      </c>
      <c r="Q1532" s="187">
        <f t="shared" si="175"/>
        <v>1859.5273619999998</v>
      </c>
      <c r="R1532" s="184">
        <f>+P1532*O1532</f>
        <v>0</v>
      </c>
      <c r="S1532" s="184">
        <f t="shared" si="177"/>
        <v>1859.5273619999998</v>
      </c>
      <c r="T1532" s="184">
        <f t="shared" si="178"/>
        <v>3719.6126380000005</v>
      </c>
    </row>
  </sheetData>
  <mergeCells count="102">
    <mergeCell ref="K1392:K1394"/>
    <mergeCell ref="I1393:I1394"/>
    <mergeCell ref="G1398:G1400"/>
    <mergeCell ref="I1398:I1400"/>
    <mergeCell ref="K1398:K1400"/>
    <mergeCell ref="G1350:G1353"/>
    <mergeCell ref="K1350:K1353"/>
    <mergeCell ref="F1367:F1370"/>
    <mergeCell ref="I1367:I1370"/>
    <mergeCell ref="K1367:K1370"/>
    <mergeCell ref="G1371:G1374"/>
    <mergeCell ref="I1371:I1374"/>
    <mergeCell ref="K1371:K1374"/>
    <mergeCell ref="G1211:G1212"/>
    <mergeCell ref="J1211:J1212"/>
    <mergeCell ref="I1337:I1339"/>
    <mergeCell ref="K1337:K1339"/>
    <mergeCell ref="I1343:I1345"/>
    <mergeCell ref="K1343:K1345"/>
    <mergeCell ref="G1202:G1203"/>
    <mergeCell ref="J1202:J1203"/>
    <mergeCell ref="G1205:G1210"/>
    <mergeCell ref="J1205:J1210"/>
    <mergeCell ref="G1197:G1199"/>
    <mergeCell ref="J1197:J1199"/>
    <mergeCell ref="G1200:G1201"/>
    <mergeCell ref="J1200:J1201"/>
    <mergeCell ref="G1151:G1191"/>
    <mergeCell ref="J1151:J1191"/>
    <mergeCell ref="G1193:G1196"/>
    <mergeCell ref="J1193:J1196"/>
    <mergeCell ref="G1144:G1147"/>
    <mergeCell ref="J1144:J1147"/>
    <mergeCell ref="G1149:G1150"/>
    <mergeCell ref="J1149:J1150"/>
    <mergeCell ref="G1137:G1139"/>
    <mergeCell ref="J1137:J1139"/>
    <mergeCell ref="G1140:G1143"/>
    <mergeCell ref="J1140:J1143"/>
    <mergeCell ref="G1121:G1124"/>
    <mergeCell ref="J1121:J1124"/>
    <mergeCell ref="J1125:J1132"/>
    <mergeCell ref="G1133:G1136"/>
    <mergeCell ref="J1133:J1136"/>
    <mergeCell ref="G1101:G1109"/>
    <mergeCell ref="J1101:J1109"/>
    <mergeCell ref="G1110:G1111"/>
    <mergeCell ref="J1110:J1111"/>
    <mergeCell ref="G1112:G1119"/>
    <mergeCell ref="J1112:J1119"/>
    <mergeCell ref="M1074:M1076"/>
    <mergeCell ref="F1079:F1081"/>
    <mergeCell ref="M1079:M1081"/>
    <mergeCell ref="G1082:G1100"/>
    <mergeCell ref="J1082:J1100"/>
    <mergeCell ref="F1084:F1087"/>
    <mergeCell ref="F1088:F1091"/>
    <mergeCell ref="F1098:F1099"/>
    <mergeCell ref="F1070:F1071"/>
    <mergeCell ref="G1070:G1081"/>
    <mergeCell ref="J1070:J1081"/>
    <mergeCell ref="F1072:F1073"/>
    <mergeCell ref="F1074:F1076"/>
    <mergeCell ref="H779:H781"/>
    <mergeCell ref="J779:J781"/>
    <mergeCell ref="F787:F795"/>
    <mergeCell ref="J787:J795"/>
    <mergeCell ref="J797:J799"/>
    <mergeCell ref="E759:E760"/>
    <mergeCell ref="F759:F760"/>
    <mergeCell ref="J759:J760"/>
    <mergeCell ref="H761:H762"/>
    <mergeCell ref="J761:J778"/>
    <mergeCell ref="H763:H772"/>
    <mergeCell ref="H773:H777"/>
    <mergeCell ref="J397:J398"/>
    <mergeCell ref="F401:F405"/>
    <mergeCell ref="J401:J405"/>
    <mergeCell ref="F406:F410"/>
    <mergeCell ref="J406:J410"/>
    <mergeCell ref="E411:E414"/>
    <mergeCell ref="F411:F414"/>
    <mergeCell ref="J411:J414"/>
    <mergeCell ref="F380:F381"/>
    <mergeCell ref="J380:J381"/>
    <mergeCell ref="J332:J334"/>
    <mergeCell ref="F336:F338"/>
    <mergeCell ref="J336:J338"/>
    <mergeCell ref="F343:F345"/>
    <mergeCell ref="J343:J345"/>
    <mergeCell ref="F346:F347"/>
    <mergeCell ref="J346:J347"/>
    <mergeCell ref="J309:J314"/>
    <mergeCell ref="F316:F317"/>
    <mergeCell ref="J316:J317"/>
    <mergeCell ref="F322:F326"/>
    <mergeCell ref="F327:F331"/>
    <mergeCell ref="J327:J331"/>
    <mergeCell ref="F353:F355"/>
    <mergeCell ref="J353:J355"/>
    <mergeCell ref="F360:F362"/>
    <mergeCell ref="J360:J3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ALMACEN GENERAL</vt:lpstr>
      <vt:lpstr>CECA</vt:lpstr>
      <vt:lpstr>RECAUDACION</vt:lpstr>
      <vt:lpstr>CONTROL FORESTAL</vt:lpstr>
      <vt:lpstr>ADMINISTRACION </vt:lpstr>
      <vt:lpstr>CONCENTRADO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LAURA</cp:lastModifiedBy>
  <cp:lastPrinted>2018-02-24T17:35:24Z</cp:lastPrinted>
  <dcterms:created xsi:type="dcterms:W3CDTF">2000-09-05T17:45:17Z</dcterms:created>
  <dcterms:modified xsi:type="dcterms:W3CDTF">2019-05-30T17:33:20Z</dcterms:modified>
</cp:coreProperties>
</file>